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a.bekken\Documents\"/>
    </mc:Choice>
  </mc:AlternateContent>
  <bookViews>
    <workbookView xWindow="-120" yWindow="-120" windowWidth="29040" windowHeight="15840" activeTab="3"/>
  </bookViews>
  <sheets>
    <sheet name="Balanse" sheetId="2" r:id="rId1"/>
    <sheet name="Resultat vs budsjett" sheetId="3" r:id="rId2"/>
    <sheet name="Bevegelse i andeler" sheetId="5" r:id="rId3"/>
    <sheet name="Driftsbudsjett 2020" sheetId="6" r:id="rId4"/>
    <sheet name="Investeringsbudsjett 2020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1" i="6" l="1"/>
  <c r="J43" i="6"/>
  <c r="I43" i="6"/>
  <c r="H43" i="6"/>
  <c r="G39" i="6"/>
  <c r="F37" i="6"/>
  <c r="J36" i="6"/>
  <c r="H36" i="6"/>
  <c r="I36" i="6" s="1"/>
  <c r="J35" i="6"/>
  <c r="H35" i="6"/>
  <c r="I35" i="6" s="1"/>
  <c r="J34" i="6"/>
  <c r="H34" i="6"/>
  <c r="I34" i="6" s="1"/>
  <c r="J33" i="6"/>
  <c r="H33" i="6"/>
  <c r="I33" i="6" s="1"/>
  <c r="J32" i="6"/>
  <c r="I32" i="6"/>
  <c r="H32" i="6"/>
  <c r="J31" i="6"/>
  <c r="I31" i="6"/>
  <c r="H31" i="6"/>
  <c r="J30" i="6"/>
  <c r="H30" i="6"/>
  <c r="I30" i="6" s="1"/>
  <c r="J29" i="6"/>
  <c r="H29" i="6"/>
  <c r="I29" i="6" s="1"/>
  <c r="J28" i="6"/>
  <c r="H28" i="6"/>
  <c r="I28" i="6" s="1"/>
  <c r="J27" i="6"/>
  <c r="H27" i="6"/>
  <c r="I27" i="6" s="1"/>
  <c r="J26" i="6"/>
  <c r="H26" i="6"/>
  <c r="I26" i="6" s="1"/>
  <c r="J25" i="6"/>
  <c r="H25" i="6"/>
  <c r="I25" i="6" s="1"/>
  <c r="J24" i="6"/>
  <c r="I24" i="6"/>
  <c r="H24" i="6"/>
  <c r="J23" i="6"/>
  <c r="I23" i="6"/>
  <c r="H23" i="6"/>
  <c r="J22" i="6"/>
  <c r="H22" i="6"/>
  <c r="I22" i="6" s="1"/>
  <c r="J21" i="6"/>
  <c r="H21" i="6"/>
  <c r="I21" i="6" s="1"/>
  <c r="J20" i="6"/>
  <c r="J37" i="6" s="1"/>
  <c r="H20" i="6"/>
  <c r="I20" i="6" s="1"/>
  <c r="I37" i="6" s="1"/>
  <c r="H17" i="6"/>
  <c r="J16" i="6"/>
  <c r="I16" i="6"/>
  <c r="H16" i="6"/>
  <c r="J15" i="6"/>
  <c r="H15" i="6"/>
  <c r="I15" i="6" s="1"/>
  <c r="J14" i="6"/>
  <c r="H14" i="6"/>
  <c r="I14" i="6" s="1"/>
  <c r="J13" i="6"/>
  <c r="H13" i="6"/>
  <c r="I13" i="6" s="1"/>
  <c r="F13" i="6"/>
  <c r="J12" i="6"/>
  <c r="I12" i="6"/>
  <c r="H12" i="6"/>
  <c r="F12" i="6"/>
  <c r="J11" i="6"/>
  <c r="H11" i="6"/>
  <c r="I11" i="6" s="1"/>
  <c r="F11" i="6"/>
  <c r="J10" i="6"/>
  <c r="J17" i="6" s="1"/>
  <c r="I10" i="6"/>
  <c r="I17" i="6" s="1"/>
  <c r="I39" i="6" s="1"/>
  <c r="H10" i="6"/>
  <c r="F10" i="6"/>
  <c r="F17" i="6" s="1"/>
  <c r="F39" i="6" s="1"/>
  <c r="F45" i="6" l="1"/>
  <c r="J45" i="6" s="1"/>
  <c r="J39" i="6"/>
  <c r="H37" i="6"/>
  <c r="H39" i="6" s="1"/>
  <c r="E38" i="2" l="1"/>
  <c r="E29" i="2"/>
  <c r="D29" i="2"/>
  <c r="E36" i="2"/>
  <c r="I21" i="3"/>
  <c r="I33" i="3"/>
  <c r="I24" i="3"/>
  <c r="I13" i="3"/>
  <c r="C10" i="5" l="1"/>
  <c r="C20" i="5"/>
  <c r="C23" i="5" s="1"/>
  <c r="I29" i="3" l="1"/>
  <c r="D36" i="2"/>
  <c r="D35" i="2" s="1"/>
  <c r="D31" i="2"/>
  <c r="D28" i="2"/>
  <c r="D38" i="2" s="1"/>
  <c r="D20" i="2"/>
  <c r="D17" i="2"/>
  <c r="D10" i="2"/>
  <c r="D25" i="2" s="1"/>
  <c r="G22" i="3"/>
  <c r="G21" i="3"/>
  <c r="G13" i="3"/>
  <c r="G11" i="3"/>
  <c r="G18" i="3" s="1"/>
  <c r="G38" i="3" l="1"/>
  <c r="G40" i="3"/>
  <c r="G46" i="3" s="1"/>
  <c r="H44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12" i="3"/>
  <c r="H13" i="3"/>
  <c r="H14" i="3"/>
  <c r="H15" i="3"/>
  <c r="H16" i="3"/>
  <c r="H17" i="3"/>
  <c r="H22" i="3"/>
  <c r="H21" i="3"/>
  <c r="E20" i="2" l="1"/>
  <c r="E17" i="2"/>
  <c r="H38" i="3" l="1"/>
  <c r="H11" i="3"/>
  <c r="I18" i="3" l="1"/>
  <c r="H18" i="3" s="1"/>
  <c r="H40" i="3" s="1"/>
  <c r="H46" i="3" s="1"/>
  <c r="I38" i="3"/>
  <c r="I40" i="3" l="1"/>
  <c r="I46" i="3" s="1"/>
  <c r="B10" i="4" l="1"/>
  <c r="E35" i="2" l="1"/>
  <c r="H63" i="3" l="1"/>
  <c r="E31" i="2" l="1"/>
  <c r="E28" i="2"/>
  <c r="E10" i="2"/>
  <c r="E25" i="2" s="1"/>
  <c r="H38" i="2" l="1"/>
</calcChain>
</file>

<file path=xl/sharedStrings.xml><?xml version="1.0" encoding="utf-8"?>
<sst xmlns="http://schemas.openxmlformats.org/spreadsheetml/2006/main" count="205" uniqueCount="133">
  <si>
    <t>HOLTANE VEL- OG BÅTFORENING, TJØME</t>
  </si>
  <si>
    <t>Org.nr.</t>
  </si>
  <si>
    <t>911 822 636</t>
  </si>
  <si>
    <t>NR</t>
  </si>
  <si>
    <t xml:space="preserve">      KONTONAVN</t>
  </si>
  <si>
    <t>Note</t>
  </si>
  <si>
    <t>DRIFTSINNTEKTER</t>
  </si>
  <si>
    <t>NOK</t>
  </si>
  <si>
    <t>Medlemskontingent</t>
  </si>
  <si>
    <t>Båtplassleie</t>
  </si>
  <si>
    <t>Kranløft</t>
  </si>
  <si>
    <t>Opplag</t>
  </si>
  <si>
    <t>Strøplass/fremleie</t>
  </si>
  <si>
    <t>Utleie av Bua</t>
  </si>
  <si>
    <t>Renteinntekter</t>
  </si>
  <si>
    <t>Utlodning, diverse inntekter</t>
  </si>
  <si>
    <t>Sum inntekter</t>
  </si>
  <si>
    <t>DRIFTSUTGIFTER</t>
  </si>
  <si>
    <t>Renovasjon</t>
  </si>
  <si>
    <t>Forsikring</t>
  </si>
  <si>
    <t>Blomster</t>
  </si>
  <si>
    <t>Faglig bistand</t>
  </si>
  <si>
    <t>Kommunale gebyrer</t>
  </si>
  <si>
    <t>Sum utgifter</t>
  </si>
  <si>
    <t>Driftsresultat</t>
  </si>
  <si>
    <t>________________________________</t>
  </si>
  <si>
    <t>Kasserer</t>
  </si>
  <si>
    <t>Revisor</t>
  </si>
  <si>
    <t>Medlemsavgift</t>
  </si>
  <si>
    <t>Utgifter bua</t>
  </si>
  <si>
    <t>Lys/varme</t>
  </si>
  <si>
    <t>Internett/web</t>
  </si>
  <si>
    <t>Kontorrekvisita</t>
  </si>
  <si>
    <t>Annen kontorkostnad</t>
  </si>
  <si>
    <t>Reklame/annonser</t>
  </si>
  <si>
    <t>Banktransaksjoner/diverse</t>
  </si>
  <si>
    <t>Utearealer - brygger/anlegg</t>
  </si>
  <si>
    <t>Gaver</t>
  </si>
  <si>
    <t>Administrative kostnader</t>
  </si>
  <si>
    <t>Differanse</t>
  </si>
  <si>
    <t>Kasse</t>
  </si>
  <si>
    <t>EIENDELER</t>
  </si>
  <si>
    <t>Varige driftsmidler</t>
  </si>
  <si>
    <t>Bua - bygning</t>
  </si>
  <si>
    <t>Bryggeanlegg</t>
  </si>
  <si>
    <t>Bua - inventar</t>
  </si>
  <si>
    <t>Kran</t>
  </si>
  <si>
    <t>Fordringer</t>
  </si>
  <si>
    <t>SUM EIENDELER</t>
  </si>
  <si>
    <t>EGENKAPITAL OG GJELD</t>
  </si>
  <si>
    <t>Egenkapital</t>
  </si>
  <si>
    <t>Gjeld</t>
  </si>
  <si>
    <t>SUM EGENKAPITAL OG GJELD</t>
  </si>
  <si>
    <t>Note 1</t>
  </si>
  <si>
    <t>Note 2</t>
  </si>
  <si>
    <t>Note 3</t>
  </si>
  <si>
    <t>Note 4</t>
  </si>
  <si>
    <t>Bankinnskudd / kasse</t>
  </si>
  <si>
    <t>Bankinnskudd - DNB Brukskonto - 1638.15.29103</t>
  </si>
  <si>
    <t>Bankinnskudd - DNB Plasseringskonto - 1503.38.42098</t>
  </si>
  <si>
    <t>Note 5</t>
  </si>
  <si>
    <t>________________________</t>
  </si>
  <si>
    <t>__________________________</t>
  </si>
  <si>
    <t xml:space="preserve">Årsresultat </t>
  </si>
  <si>
    <t>Kundefordringer</t>
  </si>
  <si>
    <t>Periodens resultat</t>
  </si>
  <si>
    <t>Antall</t>
  </si>
  <si>
    <t>Beløp</t>
  </si>
  <si>
    <t>ÅRSRESULTAT</t>
  </si>
  <si>
    <t xml:space="preserve">REGNSKAP </t>
  </si>
  <si>
    <t xml:space="preserve">BUDSJETT </t>
  </si>
  <si>
    <t>Kranutgifter</t>
  </si>
  <si>
    <t>Hans-Petter Mietle</t>
  </si>
  <si>
    <t>____________________</t>
  </si>
  <si>
    <t>Kommentar</t>
  </si>
  <si>
    <t>SUM</t>
  </si>
  <si>
    <t>Møter, kurs, oppdatering o.l.</t>
  </si>
  <si>
    <t xml:space="preserve">Basert på brannforsikringssum </t>
  </si>
  <si>
    <t xml:space="preserve">Basert på inventar og løsøreforsikring </t>
  </si>
  <si>
    <t xml:space="preserve">Basert på maskinforsikring </t>
  </si>
  <si>
    <t>Frode Løver</t>
  </si>
  <si>
    <t>Leverandørgjeld</t>
  </si>
  <si>
    <t>Steinar Kruger</t>
  </si>
  <si>
    <t>Pr. 31.12.18</t>
  </si>
  <si>
    <t>PR. 31.12.18</t>
  </si>
  <si>
    <t>REGNSKAP PR. 31.12.19</t>
  </si>
  <si>
    <t>PR. 31.12.19</t>
  </si>
  <si>
    <t>BALANSE PR. 31.12.19    (EIENDELER - EGENKAPITAL/GJELD)</t>
  </si>
  <si>
    <t>Pr. 31.12.19</t>
  </si>
  <si>
    <t>Leie av jolleplass</t>
  </si>
  <si>
    <t>Leie av bua</t>
  </si>
  <si>
    <t>Bjørn Væthe</t>
  </si>
  <si>
    <t>Helene Langlo Volle</t>
  </si>
  <si>
    <t>Kari Jacobsen</t>
  </si>
  <si>
    <t>Merete Fadler</t>
  </si>
  <si>
    <t>Solholt AS</t>
  </si>
  <si>
    <t>Innbetalinger</t>
  </si>
  <si>
    <t>Utbetalinger</t>
  </si>
  <si>
    <t>Bjørg Ranvi Løvdal</t>
  </si>
  <si>
    <t>Geir Kolbu</t>
  </si>
  <si>
    <t>Knut Fonn</t>
  </si>
  <si>
    <t>Sven Otto Kristian Rømcke</t>
  </si>
  <si>
    <t>Sum innbetalinger</t>
  </si>
  <si>
    <t>Sum utbetalinger</t>
  </si>
  <si>
    <t>Hege O Sæhle</t>
  </si>
  <si>
    <t>Jon Petter Marthinsen</t>
  </si>
  <si>
    <t>Total differanse</t>
  </si>
  <si>
    <t>Bevegelser i andeler i HVB 2019</t>
  </si>
  <si>
    <t>Solholt AS / Holter Sørensen</t>
  </si>
  <si>
    <t>Tjøme, 8. mars 2020</t>
  </si>
  <si>
    <t>56 andeler a kr. 30000</t>
  </si>
  <si>
    <t>(2 andeler er ledige)</t>
  </si>
  <si>
    <t xml:space="preserve">Langsiktig gjeld - (56 andeler) </t>
  </si>
  <si>
    <t>Platting Utebod</t>
  </si>
  <si>
    <t>Tiltak godkjent. Etablering av moring og brygge ut til flytebrygge.</t>
  </si>
  <si>
    <t>FORSLAG INVESTERINGSBUDSJETT 2020</t>
  </si>
  <si>
    <t>Mudring</t>
  </si>
  <si>
    <t>Støpe platting (basert på kostnadsoverslag v/Arne Ellefsen)</t>
  </si>
  <si>
    <t>Tiltak</t>
  </si>
  <si>
    <t>Badebrygge, gjenstående arbeider</t>
  </si>
  <si>
    <t>Gjenstående bufferkapital i HVB, etter investeringer for 2020</t>
  </si>
  <si>
    <t>(Målet på sikt er å bygge bufferkapitalen opp igjen til ca. 300 000)</t>
  </si>
  <si>
    <t>HVB maks andel (tak) for deltakelse i felles mudring med Varner mfl.</t>
  </si>
  <si>
    <t>BUDSJETT 2020</t>
  </si>
  <si>
    <t>BUDSJETT 2019</t>
  </si>
  <si>
    <t xml:space="preserve">AVVIK </t>
  </si>
  <si>
    <t>AVVIK</t>
  </si>
  <si>
    <t>(NOK)</t>
  </si>
  <si>
    <t>(%)</t>
  </si>
  <si>
    <t>Møter, kurs, oppdateringer</t>
  </si>
  <si>
    <t>Tjøme, 22. april 2020</t>
  </si>
  <si>
    <t>Satser 2019</t>
  </si>
  <si>
    <t>Nye satser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</si>
</sst>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9.5"/>
      <color indexed="12"/>
      <name val="Arial"/>
      <family val="2"/>
    </font>
    <font>
      <u/>
      <sz val="9.5"/>
      <color indexed="2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indexed="64"/>
      <name val="Verdana"/>
      <family val="2"/>
    </font>
    <font>
      <sz val="10"/>
      <color rgb="FFFF0000"/>
      <name val="Verdana"/>
      <family val="2"/>
    </font>
    <font>
      <b/>
      <sz val="10"/>
      <color indexed="64"/>
      <name val="Verdana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0" fillId="0" borderId="0" xfId="0" applyBorder="1"/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>
      <alignment horizontal="right"/>
    </xf>
    <xf numFmtId="14" fontId="2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Continuous"/>
    </xf>
    <xf numFmtId="0" fontId="9" fillId="2" borderId="0" xfId="0" applyFont="1" applyFill="1" applyBorder="1" applyAlignment="1">
      <alignment horizontal="left" indent="1"/>
    </xf>
    <xf numFmtId="0" fontId="9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Continuous"/>
    </xf>
    <xf numFmtId="0" fontId="11" fillId="0" borderId="0" xfId="2" applyFont="1" applyBorder="1" applyAlignment="1" applyProtection="1">
      <alignment horizontal="centerContinuous"/>
    </xf>
    <xf numFmtId="0" fontId="2" fillId="0" borderId="0" xfId="0" applyFont="1" applyBorder="1" applyAlignment="1"/>
    <xf numFmtId="0" fontId="0" fillId="0" borderId="0" xfId="0" applyFont="1" applyBorder="1"/>
    <xf numFmtId="0" fontId="2" fillId="0" borderId="0" xfId="0" applyFont="1" applyBorder="1" applyAlignment="1">
      <alignment horizontal="centerContinuous"/>
    </xf>
    <xf numFmtId="165" fontId="2" fillId="2" borderId="0" xfId="1" applyFont="1" applyFill="1" applyBorder="1"/>
    <xf numFmtId="165" fontId="2" fillId="2" borderId="0" xfId="1" applyFont="1" applyFill="1" applyBorder="1" applyAlignment="1">
      <alignment vertical="center"/>
    </xf>
    <xf numFmtId="4" fontId="0" fillId="2" borderId="0" xfId="1" applyNumberFormat="1" applyFont="1" applyFill="1" applyBorder="1" applyAlignment="1">
      <alignment vertical="center"/>
    </xf>
    <xf numFmtId="0" fontId="2" fillId="0" borderId="0" xfId="0" applyFont="1" applyBorder="1"/>
    <xf numFmtId="4" fontId="2" fillId="0" borderId="0" xfId="1" applyNumberFormat="1" applyFont="1" applyBorder="1" applyAlignment="1">
      <alignment horizontal="right"/>
    </xf>
    <xf numFmtId="165" fontId="2" fillId="0" borderId="0" xfId="1" applyFont="1" applyBorder="1"/>
    <xf numFmtId="0" fontId="2" fillId="3" borderId="0" xfId="0" applyFont="1" applyFill="1" applyBorder="1"/>
    <xf numFmtId="4" fontId="2" fillId="3" borderId="0" xfId="0" applyNumberFormat="1" applyFont="1" applyFill="1" applyBorder="1"/>
    <xf numFmtId="166" fontId="0" fillId="0" borderId="0" xfId="0" applyNumberFormat="1" applyBorder="1"/>
    <xf numFmtId="0" fontId="0" fillId="0" borderId="0" xfId="0" applyBorder="1" applyAlignment="1">
      <alignment horizontal="center"/>
    </xf>
    <xf numFmtId="165" fontId="2" fillId="0" borderId="0" xfId="0" applyNumberFormat="1" applyFont="1" applyBorder="1"/>
    <xf numFmtId="0" fontId="0" fillId="0" borderId="0" xfId="0" applyFont="1" applyBorder="1" applyAlignment="1">
      <alignment horizontal="center"/>
    </xf>
    <xf numFmtId="3" fontId="12" fillId="0" borderId="0" xfId="0" applyNumberFormat="1" applyFont="1" applyBorder="1"/>
    <xf numFmtId="3" fontId="0" fillId="0" borderId="0" xfId="0" applyNumberFormat="1" applyFont="1" applyBorder="1"/>
    <xf numFmtId="0" fontId="12" fillId="0" borderId="0" xfId="0" applyFont="1" applyBorder="1"/>
    <xf numFmtId="3" fontId="0" fillId="0" borderId="0" xfId="1" applyNumberFormat="1" applyFont="1" applyBorder="1" applyAlignment="1"/>
    <xf numFmtId="3" fontId="0" fillId="0" borderId="0" xfId="1" applyNumberFormat="1" applyFont="1" applyBorder="1"/>
    <xf numFmtId="4" fontId="2" fillId="0" borderId="0" xfId="0" applyNumberFormat="1" applyFont="1" applyAlignment="1">
      <alignment horizontal="right"/>
    </xf>
    <xf numFmtId="0" fontId="7" fillId="0" borderId="0" xfId="0" applyFont="1" applyFill="1" applyBorder="1" applyAlignment="1">
      <alignment horizontal="centerContinuous"/>
    </xf>
    <xf numFmtId="0" fontId="0" fillId="0" borderId="0" xfId="0" applyFill="1" applyBorder="1"/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Fill="1"/>
    <xf numFmtId="39" fontId="0" fillId="0" borderId="0" xfId="0" applyNumberFormat="1"/>
    <xf numFmtId="3" fontId="0" fillId="0" borderId="0" xfId="0" applyNumberForma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9" fontId="0" fillId="0" borderId="0" xfId="0" applyNumberFormat="1" applyBorder="1"/>
    <xf numFmtId="3" fontId="2" fillId="0" borderId="0" xfId="0" applyNumberFormat="1" applyFont="1" applyFill="1" applyBorder="1"/>
    <xf numFmtId="0" fontId="0" fillId="0" borderId="0" xfId="0" applyFont="1" applyFill="1" applyBorder="1"/>
    <xf numFmtId="164" fontId="12" fillId="0" borderId="0" xfId="1" applyNumberFormat="1" applyFont="1" applyBorder="1"/>
    <xf numFmtId="4" fontId="7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3" xfId="0" applyFont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/>
    <xf numFmtId="0" fontId="15" fillId="0" borderId="3" xfId="0" applyFont="1" applyFill="1" applyBorder="1"/>
    <xf numFmtId="3" fontId="14" fillId="0" borderId="3" xfId="0" applyNumberFormat="1" applyFont="1" applyFill="1" applyBorder="1"/>
    <xf numFmtId="0" fontId="17" fillId="0" borderId="0" xfId="0" applyFont="1"/>
    <xf numFmtId="3" fontId="18" fillId="0" borderId="0" xfId="0" applyNumberFormat="1" applyFont="1" applyBorder="1" applyAlignment="1">
      <alignment horizontal="center"/>
    </xf>
    <xf numFmtId="0" fontId="16" fillId="0" borderId="1" xfId="0" applyFont="1" applyBorder="1"/>
    <xf numFmtId="3" fontId="16" fillId="0" borderId="1" xfId="0" applyNumberFormat="1" applyFont="1" applyBorder="1"/>
    <xf numFmtId="0" fontId="16" fillId="8" borderId="1" xfId="0" applyFont="1" applyFill="1" applyBorder="1"/>
    <xf numFmtId="0" fontId="16" fillId="8" borderId="1" xfId="0" applyFont="1" applyFill="1" applyBorder="1" applyAlignment="1">
      <alignment horizontal="right"/>
    </xf>
    <xf numFmtId="4" fontId="1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3" fontId="13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right"/>
    </xf>
    <xf numFmtId="3" fontId="2" fillId="2" borderId="0" xfId="1" applyNumberFormat="1" applyFont="1" applyFill="1" applyBorder="1"/>
    <xf numFmtId="3" fontId="2" fillId="0" borderId="0" xfId="1" applyNumberFormat="1" applyFont="1" applyFill="1" applyBorder="1"/>
    <xf numFmtId="3" fontId="2" fillId="2" borderId="0" xfId="0" applyNumberFormat="1" applyFont="1" applyFill="1" applyBorder="1" applyAlignment="1">
      <alignment horizontal="centerContinuous"/>
    </xf>
    <xf numFmtId="3" fontId="2" fillId="0" borderId="0" xfId="1" applyNumberFormat="1" applyFont="1" applyBorder="1" applyAlignment="1">
      <alignment horizontal="right"/>
    </xf>
    <xf numFmtId="3" fontId="2" fillId="2" borderId="0" xfId="1" applyNumberFormat="1" applyFont="1" applyFill="1" applyBorder="1" applyAlignment="1">
      <alignment vertical="center"/>
    </xf>
    <xf numFmtId="3" fontId="2" fillId="3" borderId="0" xfId="0" applyNumberFormat="1" applyFont="1" applyFill="1" applyBorder="1"/>
    <xf numFmtId="3" fontId="0" fillId="0" borderId="0" xfId="0" applyNumberFormat="1" applyBorder="1"/>
    <xf numFmtId="3" fontId="12" fillId="0" borderId="0" xfId="0" applyNumberFormat="1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5" fillId="4" borderId="7" xfId="0" applyFont="1" applyFill="1" applyBorder="1"/>
    <xf numFmtId="0" fontId="0" fillId="4" borderId="7" xfId="0" applyFont="1" applyFill="1" applyBorder="1"/>
    <xf numFmtId="0" fontId="0" fillId="0" borderId="7" xfId="0" applyFont="1" applyFill="1" applyBorder="1"/>
    <xf numFmtId="3" fontId="5" fillId="0" borderId="2" xfId="0" applyNumberFormat="1" applyFont="1" applyFill="1" applyBorder="1" applyAlignment="1">
      <alignment horizontal="center"/>
    </xf>
    <xf numFmtId="0" fontId="5" fillId="5" borderId="4" xfId="0" applyFont="1" applyFill="1" applyBorder="1"/>
    <xf numFmtId="0" fontId="0" fillId="5" borderId="5" xfId="0" applyFont="1" applyFill="1" applyBorder="1"/>
    <xf numFmtId="3" fontId="5" fillId="5" borderId="6" xfId="0" applyNumberFormat="1" applyFont="1" applyFill="1" applyBorder="1"/>
    <xf numFmtId="0" fontId="0" fillId="0" borderId="3" xfId="0" applyFont="1" applyBorder="1" applyAlignment="1">
      <alignment horizontal="center"/>
    </xf>
    <xf numFmtId="3" fontId="0" fillId="0" borderId="3" xfId="0" applyNumberFormat="1" applyFont="1" applyBorder="1"/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/>
    <xf numFmtId="0" fontId="0" fillId="0" borderId="2" xfId="0" applyFont="1" applyBorder="1"/>
    <xf numFmtId="3" fontId="0" fillId="0" borderId="2" xfId="0" applyNumberFormat="1" applyFont="1" applyBorder="1"/>
    <xf numFmtId="0" fontId="0" fillId="0" borderId="1" xfId="0" applyFont="1" applyFill="1" applyBorder="1" applyAlignment="1">
      <alignment horizontal="center"/>
    </xf>
    <xf numFmtId="3" fontId="19" fillId="0" borderId="1" xfId="0" applyNumberFormat="1" applyFont="1" applyFill="1" applyBorder="1" applyAlignment="1">
      <alignment horizontal="right"/>
    </xf>
    <xf numFmtId="3" fontId="19" fillId="0" borderId="1" xfId="0" applyNumberFormat="1" applyFont="1" applyBorder="1" applyAlignment="1">
      <alignment horizontal="right"/>
    </xf>
    <xf numFmtId="0" fontId="5" fillId="6" borderId="4" xfId="0" applyFont="1" applyFill="1" applyBorder="1"/>
    <xf numFmtId="0" fontId="5" fillId="6" borderId="5" xfId="0" applyFont="1" applyFill="1" applyBorder="1"/>
    <xf numFmtId="0" fontId="0" fillId="6" borderId="5" xfId="0" applyFont="1" applyFill="1" applyBorder="1"/>
    <xf numFmtId="3" fontId="5" fillId="6" borderId="6" xfId="0" applyNumberFormat="1" applyFont="1" applyFill="1" applyBorder="1" applyAlignment="1">
      <alignment horizontal="right"/>
    </xf>
    <xf numFmtId="0" fontId="5" fillId="4" borderId="2" xfId="0" applyFont="1" applyFill="1" applyBorder="1"/>
    <xf numFmtId="0" fontId="0" fillId="4" borderId="2" xfId="0" applyFont="1" applyFill="1" applyBorder="1"/>
    <xf numFmtId="0" fontId="0" fillId="0" borderId="2" xfId="0" applyFont="1" applyFill="1" applyBorder="1"/>
    <xf numFmtId="3" fontId="5" fillId="0" borderId="2" xfId="0" applyNumberFormat="1" applyFont="1" applyFill="1" applyBorder="1"/>
    <xf numFmtId="3" fontId="5" fillId="5" borderId="6" xfId="0" applyNumberFormat="1" applyFont="1" applyFill="1" applyBorder="1" applyAlignment="1">
      <alignment horizontal="right"/>
    </xf>
    <xf numFmtId="0" fontId="19" fillId="0" borderId="3" xfId="0" applyFont="1" applyBorder="1"/>
    <xf numFmtId="3" fontId="19" fillId="0" borderId="3" xfId="0" applyNumberFormat="1" applyFont="1" applyBorder="1" applyAlignment="1">
      <alignment horizontal="right"/>
    </xf>
    <xf numFmtId="0" fontId="5" fillId="5" borderId="5" xfId="0" applyFont="1" applyFill="1" applyBorder="1"/>
    <xf numFmtId="0" fontId="5" fillId="7" borderId="4" xfId="0" applyFont="1" applyFill="1" applyBorder="1"/>
    <xf numFmtId="0" fontId="5" fillId="7" borderId="5" xfId="0" applyFont="1" applyFill="1" applyBorder="1"/>
    <xf numFmtId="3" fontId="5" fillId="7" borderId="6" xfId="0" applyNumberFormat="1" applyFont="1" applyFill="1" applyBorder="1"/>
    <xf numFmtId="3" fontId="0" fillId="0" borderId="0" xfId="0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0" xfId="0" applyNumberFormat="1" applyFont="1" applyFill="1" applyBorder="1"/>
    <xf numFmtId="0" fontId="19" fillId="0" borderId="0" xfId="0" applyFont="1" applyBorder="1"/>
    <xf numFmtId="4" fontId="5" fillId="0" borderId="0" xfId="0" applyNumberFormat="1" applyFont="1" applyBorder="1"/>
    <xf numFmtId="0" fontId="19" fillId="0" borderId="0" xfId="0" applyFont="1" applyFill="1" applyBorder="1"/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3" fontId="20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4" fontId="21" fillId="9" borderId="0" xfId="0" applyNumberFormat="1" applyFont="1" applyFill="1" applyAlignment="1">
      <alignment horizontal="right"/>
    </xf>
    <xf numFmtId="0" fontId="23" fillId="0" borderId="0" xfId="0" applyFont="1" applyAlignment="1">
      <alignment horizontal="left"/>
    </xf>
    <xf numFmtId="0" fontId="16" fillId="0" borderId="0" xfId="0" applyFont="1"/>
    <xf numFmtId="0" fontId="21" fillId="0" borderId="8" xfId="0" applyFont="1" applyBorder="1" applyAlignment="1">
      <alignment horizontal="left"/>
    </xf>
    <xf numFmtId="14" fontId="21" fillId="0" borderId="8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left"/>
    </xf>
    <xf numFmtId="3" fontId="21" fillId="9" borderId="0" xfId="0" applyNumberFormat="1" applyFont="1" applyFill="1" applyAlignment="1">
      <alignment horizontal="right"/>
    </xf>
    <xf numFmtId="3" fontId="16" fillId="0" borderId="0" xfId="0" applyNumberFormat="1" applyFont="1"/>
    <xf numFmtId="3" fontId="22" fillId="0" borderId="0" xfId="0" applyNumberFormat="1" applyFont="1" applyAlignment="1">
      <alignment horizontal="right"/>
    </xf>
    <xf numFmtId="3" fontId="22" fillId="0" borderId="8" xfId="0" applyNumberFormat="1" applyFont="1" applyBorder="1" applyAlignment="1">
      <alignment horizontal="right"/>
    </xf>
    <xf numFmtId="0" fontId="24" fillId="0" borderId="0" xfId="0" applyFont="1"/>
    <xf numFmtId="3" fontId="25" fillId="0" borderId="0" xfId="0" applyNumberFormat="1" applyFont="1"/>
    <xf numFmtId="0" fontId="21" fillId="10" borderId="0" xfId="0" applyFont="1" applyFill="1" applyAlignment="1">
      <alignment horizontal="left"/>
    </xf>
    <xf numFmtId="14" fontId="21" fillId="10" borderId="0" xfId="0" applyNumberFormat="1" applyFont="1" applyFill="1" applyAlignment="1">
      <alignment horizontal="right"/>
    </xf>
    <xf numFmtId="3" fontId="22" fillId="10" borderId="0" xfId="0" applyNumberFormat="1" applyFont="1" applyFill="1" applyAlignment="1">
      <alignment horizontal="right"/>
    </xf>
    <xf numFmtId="0" fontId="21" fillId="10" borderId="8" xfId="0" applyFont="1" applyFill="1" applyBorder="1" applyAlignment="1">
      <alignment horizontal="left"/>
    </xf>
    <xf numFmtId="14" fontId="21" fillId="10" borderId="8" xfId="0" applyNumberFormat="1" applyFont="1" applyFill="1" applyBorder="1" applyAlignment="1">
      <alignment horizontal="right"/>
    </xf>
    <xf numFmtId="3" fontId="21" fillId="10" borderId="8" xfId="0" applyNumberFormat="1" applyFont="1" applyFill="1" applyBorder="1" applyAlignment="1">
      <alignment horizontal="right"/>
    </xf>
    <xf numFmtId="3" fontId="2" fillId="9" borderId="0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3" fontId="26" fillId="0" borderId="0" xfId="1" applyNumberFormat="1" applyFont="1" applyBorder="1" applyAlignment="1"/>
    <xf numFmtId="3" fontId="26" fillId="0" borderId="0" xfId="1" applyNumberFormat="1" applyFont="1" applyBorder="1"/>
    <xf numFmtId="0" fontId="26" fillId="0" borderId="0" xfId="0" applyFont="1" applyBorder="1"/>
    <xf numFmtId="0" fontId="26" fillId="0" borderId="0" xfId="0" applyFont="1" applyFill="1" applyBorder="1"/>
    <xf numFmtId="0" fontId="26" fillId="0" borderId="0" xfId="0" applyFont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16" fillId="8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Continuous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0" fillId="0" borderId="0" xfId="1" applyNumberFormat="1" applyFont="1" applyBorder="1" applyAlignment="1">
      <alignment vertical="center"/>
    </xf>
    <xf numFmtId="3" fontId="13" fillId="0" borderId="0" xfId="0" applyNumberFormat="1" applyFont="1"/>
    <xf numFmtId="0" fontId="2" fillId="0" borderId="0" xfId="0" applyFont="1" applyAlignment="1">
      <alignment horizontal="centerContinuous"/>
    </xf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centerContinuous"/>
    </xf>
    <xf numFmtId="0" fontId="2" fillId="3" borderId="0" xfId="0" applyFont="1" applyFill="1"/>
    <xf numFmtId="4" fontId="2" fillId="3" borderId="0" xfId="0" applyNumberFormat="1" applyFont="1" applyFill="1"/>
    <xf numFmtId="3" fontId="2" fillId="3" borderId="0" xfId="0" applyNumberFormat="1" applyFont="1" applyFill="1"/>
    <xf numFmtId="165" fontId="0" fillId="0" borderId="0" xfId="1" applyFont="1" applyBorder="1"/>
    <xf numFmtId="0" fontId="0" fillId="0" borderId="0" xfId="0" applyAlignment="1">
      <alignment horizontal="center"/>
    </xf>
    <xf numFmtId="165" fontId="2" fillId="0" borderId="0" xfId="0" applyNumberFormat="1" applyFont="1"/>
    <xf numFmtId="166" fontId="0" fillId="0" borderId="0" xfId="0" applyNumberFormat="1"/>
    <xf numFmtId="165" fontId="0" fillId="0" borderId="0" xfId="0" applyNumberFormat="1"/>
    <xf numFmtId="3" fontId="12" fillId="0" borderId="0" xfId="0" applyNumberFormat="1" applyFont="1"/>
    <xf numFmtId="0" fontId="12" fillId="0" borderId="0" xfId="0" applyFont="1"/>
    <xf numFmtId="0" fontId="0" fillId="0" borderId="9" xfId="0" applyBorder="1"/>
    <xf numFmtId="0" fontId="0" fillId="0" borderId="10" xfId="0" applyBorder="1"/>
    <xf numFmtId="0" fontId="16" fillId="0" borderId="10" xfId="0" applyFont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6" fillId="0" borderId="12" xfId="0" applyFont="1" applyBorder="1"/>
    <xf numFmtId="0" fontId="0" fillId="0" borderId="13" xfId="0" applyBorder="1"/>
    <xf numFmtId="3" fontId="0" fillId="0" borderId="13" xfId="0" applyNumberFormat="1" applyBorder="1"/>
    <xf numFmtId="3" fontId="0" fillId="0" borderId="13" xfId="1" applyNumberFormat="1" applyFont="1" applyBorder="1" applyAlignment="1"/>
    <xf numFmtId="3" fontId="0" fillId="0" borderId="14" xfId="1" applyNumberFormat="1" applyFont="1" applyBorder="1" applyAlignment="1"/>
    <xf numFmtId="3" fontId="0" fillId="0" borderId="13" xfId="1" applyNumberFormat="1" applyFont="1" applyBorder="1"/>
    <xf numFmtId="3" fontId="0" fillId="0" borderId="14" xfId="1" applyNumberFormat="1" applyFont="1" applyBorder="1"/>
    <xf numFmtId="164" fontId="27" fillId="0" borderId="13" xfId="1" applyNumberFormat="1" applyFont="1" applyBorder="1"/>
    <xf numFmtId="164" fontId="27" fillId="0" borderId="14" xfId="1" applyNumberFormat="1" applyFont="1" applyBorder="1"/>
    <xf numFmtId="0" fontId="16" fillId="0" borderId="15" xfId="0" applyFont="1" applyBorder="1"/>
    <xf numFmtId="0" fontId="0" fillId="0" borderId="16" xfId="0" applyBorder="1"/>
    <xf numFmtId="164" fontId="27" fillId="0" borderId="16" xfId="1" applyNumberFormat="1" applyFont="1" applyBorder="1"/>
    <xf numFmtId="164" fontId="27" fillId="0" borderId="17" xfId="1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workbookViewId="0">
      <selection activeCell="M39" sqref="M39"/>
    </sheetView>
  </sheetViews>
  <sheetFormatPr defaultColWidth="9.1796875" defaultRowHeight="14.5" x14ac:dyDescent="0.35"/>
  <cols>
    <col min="1" max="1" width="9" customWidth="1"/>
    <col min="2" max="2" width="54.453125" customWidth="1"/>
    <col min="3" max="3" width="24.453125" customWidth="1"/>
    <col min="4" max="4" width="19.7265625" style="44" customWidth="1"/>
    <col min="5" max="5" width="20" customWidth="1"/>
    <col min="6" max="6" width="9.1796875" customWidth="1"/>
    <col min="7" max="7" width="12" customWidth="1"/>
    <col min="8" max="8" width="13.54296875" customWidth="1"/>
    <col min="9" max="9" width="11" customWidth="1"/>
  </cols>
  <sheetData>
    <row r="1" spans="1:7" x14ac:dyDescent="0.35">
      <c r="A1" s="1"/>
      <c r="B1" s="1"/>
      <c r="C1" s="1"/>
      <c r="D1" s="48"/>
      <c r="E1" s="1"/>
      <c r="F1" s="1"/>
    </row>
    <row r="2" spans="1:7" ht="20" x14ac:dyDescent="0.4">
      <c r="A2" s="3" t="s">
        <v>0</v>
      </c>
      <c r="B2" s="4"/>
      <c r="C2" s="4"/>
      <c r="D2" s="49" t="s">
        <v>1</v>
      </c>
      <c r="E2" s="6" t="s">
        <v>2</v>
      </c>
      <c r="F2" s="1"/>
    </row>
    <row r="3" spans="1:7" ht="20" x14ac:dyDescent="0.4">
      <c r="A3" s="3"/>
      <c r="B3" s="4"/>
      <c r="C3" s="4"/>
      <c r="D3" s="49"/>
      <c r="E3" s="6"/>
      <c r="F3" s="1"/>
    </row>
    <row r="4" spans="1:7" x14ac:dyDescent="0.35">
      <c r="A4" s="1"/>
      <c r="B4" s="1"/>
      <c r="C4" s="1"/>
      <c r="D4" s="48"/>
      <c r="E4" s="1"/>
      <c r="F4" s="1"/>
    </row>
    <row r="5" spans="1:7" ht="18" x14ac:dyDescent="0.4">
      <c r="A5" s="1"/>
      <c r="B5" s="7" t="s">
        <v>87</v>
      </c>
      <c r="C5" s="8"/>
      <c r="D5" s="50"/>
      <c r="E5" s="10"/>
      <c r="F5" s="1"/>
    </row>
    <row r="6" spans="1:7" ht="18" x14ac:dyDescent="0.4">
      <c r="A6" s="1"/>
      <c r="B6" s="7"/>
      <c r="C6" s="8"/>
      <c r="D6" s="50"/>
      <c r="E6" s="10"/>
      <c r="F6" s="1"/>
    </row>
    <row r="7" spans="1:7" x14ac:dyDescent="0.35">
      <c r="A7" s="1"/>
      <c r="B7" s="1"/>
      <c r="C7" s="1"/>
      <c r="D7" s="48"/>
      <c r="E7" s="1"/>
      <c r="F7" s="1"/>
    </row>
    <row r="8" spans="1:7" x14ac:dyDescent="0.35">
      <c r="A8" s="22"/>
      <c r="B8" s="22"/>
      <c r="C8" s="22"/>
      <c r="D8" s="83" t="s">
        <v>83</v>
      </c>
      <c r="E8" s="83" t="s">
        <v>88</v>
      </c>
      <c r="F8" s="1"/>
    </row>
    <row r="9" spans="1:7" ht="15" thickBot="1" x14ac:dyDescent="0.4">
      <c r="A9" s="84" t="s">
        <v>41</v>
      </c>
      <c r="B9" s="85"/>
      <c r="C9" s="86"/>
      <c r="D9" s="87" t="s">
        <v>7</v>
      </c>
      <c r="E9" s="87" t="s">
        <v>7</v>
      </c>
      <c r="F9" s="1"/>
    </row>
    <row r="10" spans="1:7" ht="15" thickBot="1" x14ac:dyDescent="0.4">
      <c r="A10" s="88" t="s">
        <v>42</v>
      </c>
      <c r="B10" s="89"/>
      <c r="C10" s="89"/>
      <c r="D10" s="90">
        <f>SUM(D11:D14)</f>
        <v>3261030</v>
      </c>
      <c r="E10" s="90">
        <f>SUM(E11:E14)</f>
        <v>3261030</v>
      </c>
      <c r="F10" s="1"/>
    </row>
    <row r="11" spans="1:7" x14ac:dyDescent="0.35">
      <c r="A11" s="91">
        <v>1100</v>
      </c>
      <c r="B11" s="59" t="s">
        <v>43</v>
      </c>
      <c r="C11" s="59" t="s">
        <v>53</v>
      </c>
      <c r="D11" s="92">
        <v>2015524</v>
      </c>
      <c r="E11" s="92">
        <v>2015524</v>
      </c>
      <c r="F11" s="1"/>
    </row>
    <row r="12" spans="1:7" x14ac:dyDescent="0.35">
      <c r="A12" s="93">
        <v>1110</v>
      </c>
      <c r="B12" s="57" t="s">
        <v>44</v>
      </c>
      <c r="C12" s="57" t="s">
        <v>54</v>
      </c>
      <c r="D12" s="94">
        <v>750000</v>
      </c>
      <c r="E12" s="94">
        <v>750000</v>
      </c>
      <c r="F12" s="51"/>
      <c r="G12" s="47"/>
    </row>
    <row r="13" spans="1:7" x14ac:dyDescent="0.35">
      <c r="A13" s="93">
        <v>1125</v>
      </c>
      <c r="B13" s="57" t="s">
        <v>45</v>
      </c>
      <c r="C13" s="57" t="s">
        <v>55</v>
      </c>
      <c r="D13" s="95">
        <v>289045</v>
      </c>
      <c r="E13" s="95">
        <v>289045</v>
      </c>
      <c r="F13" s="1"/>
    </row>
    <row r="14" spans="1:7" x14ac:dyDescent="0.35">
      <c r="A14" s="93">
        <v>1300</v>
      </c>
      <c r="B14" s="57" t="s">
        <v>46</v>
      </c>
      <c r="C14" s="57" t="s">
        <v>56</v>
      </c>
      <c r="D14" s="95">
        <v>206461</v>
      </c>
      <c r="E14" s="95">
        <v>206461</v>
      </c>
      <c r="F14" s="1"/>
    </row>
    <row r="15" spans="1:7" x14ac:dyDescent="0.35">
      <c r="A15" s="93"/>
      <c r="B15" s="57"/>
      <c r="C15" s="57"/>
      <c r="D15" s="95"/>
      <c r="E15" s="95"/>
      <c r="F15" s="1"/>
    </row>
    <row r="16" spans="1:7" ht="15" thickBot="1" x14ac:dyDescent="0.4">
      <c r="A16" s="96"/>
      <c r="B16" s="96"/>
      <c r="C16" s="96"/>
      <c r="D16" s="97"/>
      <c r="E16" s="97"/>
      <c r="F16" s="1"/>
    </row>
    <row r="17" spans="1:7" ht="15" thickBot="1" x14ac:dyDescent="0.4">
      <c r="A17" s="88" t="s">
        <v>47</v>
      </c>
      <c r="B17" s="89"/>
      <c r="C17" s="89"/>
      <c r="D17" s="90">
        <f>D18</f>
        <v>26126</v>
      </c>
      <c r="E17" s="90">
        <f>E18</f>
        <v>0</v>
      </c>
      <c r="F17" s="1"/>
      <c r="G17" s="46"/>
    </row>
    <row r="18" spans="1:7" x14ac:dyDescent="0.35">
      <c r="A18" s="91">
        <v>1500</v>
      </c>
      <c r="B18" s="59" t="s">
        <v>64</v>
      </c>
      <c r="C18" s="59"/>
      <c r="D18" s="92">
        <v>26126</v>
      </c>
      <c r="E18" s="92">
        <v>0</v>
      </c>
      <c r="F18" s="1"/>
    </row>
    <row r="19" spans="1:7" ht="15" thickBot="1" x14ac:dyDescent="0.4">
      <c r="A19" s="96"/>
      <c r="B19" s="96"/>
      <c r="C19" s="96"/>
      <c r="D19" s="97"/>
      <c r="E19" s="97"/>
      <c r="F19" s="1"/>
    </row>
    <row r="20" spans="1:7" ht="15" thickBot="1" x14ac:dyDescent="0.4">
      <c r="A20" s="88" t="s">
        <v>57</v>
      </c>
      <c r="B20" s="89"/>
      <c r="C20" s="89"/>
      <c r="D20" s="90">
        <f>D21+D22+D23</f>
        <v>719109.59</v>
      </c>
      <c r="E20" s="90">
        <f>E21+E22+E23</f>
        <v>557049</v>
      </c>
      <c r="F20" s="52"/>
    </row>
    <row r="21" spans="1:7" x14ac:dyDescent="0.35">
      <c r="A21" s="91">
        <v>1900</v>
      </c>
      <c r="B21" s="59" t="s">
        <v>40</v>
      </c>
      <c r="C21" s="59"/>
      <c r="D21" s="92">
        <v>0</v>
      </c>
      <c r="E21" s="92">
        <v>0</v>
      </c>
      <c r="F21" s="1"/>
    </row>
    <row r="22" spans="1:7" x14ac:dyDescent="0.35">
      <c r="A22" s="98">
        <v>1910</v>
      </c>
      <c r="B22" s="58" t="s">
        <v>58</v>
      </c>
      <c r="C22" s="58"/>
      <c r="D22" s="99">
        <v>44935.59</v>
      </c>
      <c r="E22" s="99">
        <v>4295</v>
      </c>
      <c r="F22" s="43"/>
    </row>
    <row r="23" spans="1:7" x14ac:dyDescent="0.35">
      <c r="A23" s="93">
        <v>1915</v>
      </c>
      <c r="B23" s="57" t="s">
        <v>59</v>
      </c>
      <c r="C23" s="57"/>
      <c r="D23" s="100">
        <v>674174</v>
      </c>
      <c r="E23" s="100">
        <v>552754</v>
      </c>
      <c r="F23" s="1"/>
    </row>
    <row r="24" spans="1:7" ht="15" thickBot="1" x14ac:dyDescent="0.4">
      <c r="A24" s="96"/>
      <c r="B24" s="96"/>
      <c r="C24" s="96"/>
      <c r="D24" s="97"/>
      <c r="E24" s="97"/>
      <c r="F24" s="1"/>
    </row>
    <row r="25" spans="1:7" ht="15" thickBot="1" x14ac:dyDescent="0.4">
      <c r="A25" s="101"/>
      <c r="B25" s="102" t="s">
        <v>48</v>
      </c>
      <c r="C25" s="103"/>
      <c r="D25" s="104">
        <f>D10+D17+D20</f>
        <v>4006265.59</v>
      </c>
      <c r="E25" s="104">
        <f>E10+E17+E20</f>
        <v>3818079</v>
      </c>
      <c r="F25" s="1"/>
    </row>
    <row r="26" spans="1:7" x14ac:dyDescent="0.35">
      <c r="A26" s="59"/>
      <c r="B26" s="59"/>
      <c r="C26" s="59"/>
      <c r="D26" s="92"/>
      <c r="E26" s="92"/>
      <c r="F26" s="1"/>
    </row>
    <row r="27" spans="1:7" ht="15" thickBot="1" x14ac:dyDescent="0.4">
      <c r="A27" s="105" t="s">
        <v>49</v>
      </c>
      <c r="B27" s="106"/>
      <c r="C27" s="107"/>
      <c r="D27" s="108"/>
      <c r="E27" s="108"/>
      <c r="F27" s="1"/>
    </row>
    <row r="28" spans="1:7" ht="15" thickBot="1" x14ac:dyDescent="0.4">
      <c r="A28" s="88" t="s">
        <v>65</v>
      </c>
      <c r="B28" s="89"/>
      <c r="C28" s="89"/>
      <c r="D28" s="109">
        <f>D29</f>
        <v>-47249</v>
      </c>
      <c r="E28" s="109">
        <f>E29</f>
        <v>-72439</v>
      </c>
      <c r="F28" s="1"/>
    </row>
    <row r="29" spans="1:7" x14ac:dyDescent="0.35">
      <c r="A29" s="91">
        <v>2050</v>
      </c>
      <c r="B29" s="110" t="s">
        <v>63</v>
      </c>
      <c r="C29" s="59"/>
      <c r="D29" s="111">
        <f>-47249</f>
        <v>-47249</v>
      </c>
      <c r="E29" s="111">
        <f>-72439</f>
        <v>-72439</v>
      </c>
      <c r="F29" s="1"/>
    </row>
    <row r="30" spans="1:7" ht="15" thickBot="1" x14ac:dyDescent="0.4">
      <c r="A30" s="96"/>
      <c r="B30" s="96"/>
      <c r="C30" s="96"/>
      <c r="D30" s="97"/>
      <c r="E30" s="97"/>
      <c r="F30" s="1"/>
    </row>
    <row r="31" spans="1:7" ht="15" thickBot="1" x14ac:dyDescent="0.4">
      <c r="A31" s="88" t="s">
        <v>51</v>
      </c>
      <c r="B31" s="89"/>
      <c r="C31" s="89"/>
      <c r="D31" s="90">
        <f>D32</f>
        <v>-1740000</v>
      </c>
      <c r="E31" s="90">
        <f>E32</f>
        <v>-1680000</v>
      </c>
      <c r="F31" s="1"/>
    </row>
    <row r="32" spans="1:7" x14ac:dyDescent="0.35">
      <c r="A32" s="91">
        <v>2280</v>
      </c>
      <c r="B32" s="110" t="s">
        <v>112</v>
      </c>
      <c r="C32" s="59" t="s">
        <v>60</v>
      </c>
      <c r="D32" s="92">
        <v>-1740000</v>
      </c>
      <c r="E32" s="92">
        <v>-1680000</v>
      </c>
      <c r="F32" s="1"/>
    </row>
    <row r="33" spans="1:8" x14ac:dyDescent="0.35">
      <c r="A33" s="93">
        <v>2400</v>
      </c>
      <c r="B33" s="57" t="s">
        <v>81</v>
      </c>
      <c r="C33" s="57"/>
      <c r="D33" s="95">
        <v>0</v>
      </c>
      <c r="E33" s="95">
        <v>0</v>
      </c>
      <c r="F33" s="1"/>
    </row>
    <row r="34" spans="1:8" ht="15" thickBot="1" x14ac:dyDescent="0.4">
      <c r="A34" s="96"/>
      <c r="B34" s="96"/>
      <c r="C34" s="96"/>
      <c r="D34" s="97"/>
      <c r="E34" s="97"/>
      <c r="F34" s="1"/>
    </row>
    <row r="35" spans="1:8" ht="15" thickBot="1" x14ac:dyDescent="0.4">
      <c r="A35" s="88" t="s">
        <v>50</v>
      </c>
      <c r="B35" s="112"/>
      <c r="C35" s="89"/>
      <c r="D35" s="90">
        <f>D36</f>
        <v>-2313514.88</v>
      </c>
      <c r="E35" s="90">
        <f>E36</f>
        <v>-2210517.88</v>
      </c>
      <c r="F35" s="1"/>
    </row>
    <row r="36" spans="1:8" s="46" customFormat="1" x14ac:dyDescent="0.35">
      <c r="A36" s="60">
        <v>2050</v>
      </c>
      <c r="B36" s="61" t="s">
        <v>50</v>
      </c>
      <c r="C36" s="62"/>
      <c r="D36" s="63">
        <f>-1782048.88-531466</f>
        <v>-2313514.88</v>
      </c>
      <c r="E36" s="63">
        <f>-1782048.88-531466+102997</f>
        <v>-2210517.88</v>
      </c>
      <c r="F36" s="43"/>
    </row>
    <row r="37" spans="1:8" ht="15" thickBot="1" x14ac:dyDescent="0.4">
      <c r="A37" s="96"/>
      <c r="B37" s="96"/>
      <c r="C37" s="96"/>
      <c r="D37" s="97"/>
      <c r="E37" s="97"/>
      <c r="F37" s="1"/>
    </row>
    <row r="38" spans="1:8" ht="15" thickBot="1" x14ac:dyDescent="0.4">
      <c r="A38" s="113"/>
      <c r="B38" s="114" t="s">
        <v>52</v>
      </c>
      <c r="C38" s="114"/>
      <c r="D38" s="115">
        <f>D35+D31+D33-D28</f>
        <v>-4006265.88</v>
      </c>
      <c r="E38" s="115">
        <f>E35+E31+E33-E28</f>
        <v>-3818078.88</v>
      </c>
      <c r="F38" s="1"/>
      <c r="G38" s="45"/>
      <c r="H38" s="45">
        <f>E25+E38</f>
        <v>0.12000000011175871</v>
      </c>
    </row>
    <row r="39" spans="1:8" x14ac:dyDescent="0.35">
      <c r="A39" s="22"/>
      <c r="B39" s="22"/>
      <c r="C39" s="22"/>
      <c r="D39" s="116"/>
      <c r="E39" s="22"/>
      <c r="F39" s="1"/>
    </row>
    <row r="40" spans="1:8" x14ac:dyDescent="0.35">
      <c r="A40" s="22"/>
      <c r="B40" s="22"/>
      <c r="C40" s="22"/>
      <c r="D40" s="116"/>
      <c r="E40" s="22"/>
      <c r="F40" s="1"/>
    </row>
    <row r="41" spans="1:8" x14ac:dyDescent="0.35">
      <c r="A41" s="22"/>
      <c r="B41" s="22"/>
      <c r="C41" s="22"/>
      <c r="D41" s="116"/>
      <c r="E41" s="22"/>
      <c r="F41" s="1"/>
    </row>
    <row r="42" spans="1:8" x14ac:dyDescent="0.35">
      <c r="A42" s="122" t="s">
        <v>5</v>
      </c>
      <c r="B42" s="123"/>
      <c r="C42" s="123"/>
      <c r="D42" s="124"/>
      <c r="E42" s="123"/>
      <c r="F42" s="1"/>
    </row>
    <row r="43" spans="1:8" x14ac:dyDescent="0.35">
      <c r="A43" s="122">
        <v>1</v>
      </c>
      <c r="B43" s="123" t="s">
        <v>77</v>
      </c>
      <c r="C43" s="123"/>
      <c r="D43" s="124"/>
      <c r="E43" s="117">
        <v>2015524</v>
      </c>
      <c r="F43" s="1"/>
    </row>
    <row r="44" spans="1:8" x14ac:dyDescent="0.35">
      <c r="A44" s="122">
        <v>2</v>
      </c>
      <c r="B44" s="123" t="s">
        <v>44</v>
      </c>
      <c r="C44" s="123"/>
      <c r="D44" s="124"/>
      <c r="E44" s="117">
        <v>750000</v>
      </c>
      <c r="F44" s="1"/>
    </row>
    <row r="45" spans="1:8" x14ac:dyDescent="0.35">
      <c r="A45" s="122">
        <v>3</v>
      </c>
      <c r="B45" s="123" t="s">
        <v>78</v>
      </c>
      <c r="C45" s="123"/>
      <c r="D45" s="124"/>
      <c r="E45" s="117">
        <v>289045</v>
      </c>
      <c r="F45" s="1"/>
    </row>
    <row r="46" spans="1:8" s="1" customFormat="1" x14ac:dyDescent="0.35">
      <c r="A46" s="122">
        <v>4</v>
      </c>
      <c r="B46" s="123" t="s">
        <v>79</v>
      </c>
      <c r="C46" s="123"/>
      <c r="D46" s="124"/>
      <c r="E46" s="118">
        <v>206461</v>
      </c>
    </row>
    <row r="47" spans="1:8" s="1" customFormat="1" x14ac:dyDescent="0.35">
      <c r="A47" s="122">
        <v>5</v>
      </c>
      <c r="B47" s="119" t="s">
        <v>110</v>
      </c>
      <c r="C47" s="123"/>
      <c r="D47" s="124"/>
      <c r="E47" s="117">
        <v>1680000</v>
      </c>
    </row>
    <row r="48" spans="1:8" s="1" customFormat="1" x14ac:dyDescent="0.35">
      <c r="A48" s="122"/>
      <c r="B48" s="119" t="s">
        <v>111</v>
      </c>
      <c r="C48" s="123"/>
      <c r="D48" s="124"/>
      <c r="E48" s="120"/>
    </row>
    <row r="49" spans="1:6" s="1" customFormat="1" x14ac:dyDescent="0.35">
      <c r="A49" s="122"/>
      <c r="B49" s="119"/>
      <c r="C49" s="123"/>
      <c r="D49" s="124"/>
      <c r="E49" s="120"/>
    </row>
    <row r="50" spans="1:6" s="1" customFormat="1" x14ac:dyDescent="0.35">
      <c r="A50" s="122"/>
      <c r="B50" s="119"/>
      <c r="C50" s="123"/>
      <c r="D50" s="124"/>
      <c r="E50" s="120"/>
    </row>
    <row r="51" spans="1:6" s="1" customFormat="1" x14ac:dyDescent="0.35">
      <c r="A51" s="122"/>
      <c r="B51" s="119"/>
      <c r="C51" s="119" t="s">
        <v>109</v>
      </c>
      <c r="D51" s="124"/>
      <c r="E51" s="120"/>
    </row>
    <row r="52" spans="1:6" s="1" customFormat="1" x14ac:dyDescent="0.35">
      <c r="A52" s="122"/>
      <c r="B52" s="119"/>
      <c r="C52" s="123"/>
      <c r="D52" s="124"/>
      <c r="E52" s="120"/>
    </row>
    <row r="53" spans="1:6" s="1" customFormat="1" x14ac:dyDescent="0.35">
      <c r="A53" s="122"/>
      <c r="B53" s="119"/>
      <c r="C53" s="123"/>
      <c r="D53" s="124"/>
      <c r="E53" s="120"/>
    </row>
    <row r="54" spans="1:6" s="1" customFormat="1" x14ac:dyDescent="0.35">
      <c r="A54" s="122"/>
      <c r="B54" s="119"/>
      <c r="C54" s="119" t="s">
        <v>61</v>
      </c>
      <c r="D54" s="124"/>
      <c r="E54" s="120"/>
    </row>
    <row r="55" spans="1:6" s="1" customFormat="1" x14ac:dyDescent="0.35">
      <c r="A55" s="122"/>
      <c r="B55" s="123"/>
      <c r="C55" s="119" t="s">
        <v>80</v>
      </c>
      <c r="D55" s="124"/>
      <c r="E55" s="123"/>
    </row>
    <row r="56" spans="1:6" s="1" customFormat="1" x14ac:dyDescent="0.35">
      <c r="A56" s="123"/>
      <c r="B56" s="123"/>
      <c r="C56" s="121" t="s">
        <v>26</v>
      </c>
      <c r="D56" s="124"/>
      <c r="E56" s="123"/>
    </row>
    <row r="57" spans="1:6" s="1" customFormat="1" x14ac:dyDescent="0.35">
      <c r="A57" s="123"/>
      <c r="B57" s="123"/>
      <c r="C57" s="121"/>
      <c r="D57" s="124"/>
      <c r="E57" s="123"/>
    </row>
    <row r="58" spans="1:6" s="1" customFormat="1" x14ac:dyDescent="0.35">
      <c r="A58" s="123"/>
      <c r="B58" s="123"/>
      <c r="C58" s="121"/>
      <c r="D58" s="124"/>
      <c r="E58" s="123"/>
    </row>
    <row r="59" spans="1:6" s="1" customFormat="1" x14ac:dyDescent="0.35">
      <c r="A59" s="123"/>
      <c r="B59" s="119" t="s">
        <v>62</v>
      </c>
      <c r="C59" s="121"/>
      <c r="D59" s="125"/>
      <c r="E59" s="125" t="s">
        <v>73</v>
      </c>
    </row>
    <row r="60" spans="1:6" s="1" customFormat="1" x14ac:dyDescent="0.35">
      <c r="A60" s="123"/>
      <c r="B60" s="119" t="s">
        <v>82</v>
      </c>
      <c r="C60" s="121"/>
      <c r="D60" s="123"/>
      <c r="E60" s="126" t="s">
        <v>72</v>
      </c>
    </row>
    <row r="61" spans="1:6" x14ac:dyDescent="0.35">
      <c r="A61" s="123"/>
      <c r="B61" s="119" t="s">
        <v>27</v>
      </c>
      <c r="C61" s="123"/>
      <c r="D61" s="124"/>
      <c r="E61" s="123" t="s">
        <v>27</v>
      </c>
      <c r="F61" s="1"/>
    </row>
    <row r="62" spans="1:6" x14ac:dyDescent="0.35">
      <c r="A62" s="123"/>
      <c r="B62" s="119"/>
      <c r="C62" s="123"/>
      <c r="D62" s="124"/>
      <c r="E62" s="123"/>
      <c r="F62" s="1"/>
    </row>
    <row r="63" spans="1:6" x14ac:dyDescent="0.35">
      <c r="A63" s="1"/>
      <c r="B63" s="38"/>
      <c r="C63" s="1"/>
      <c r="D63" s="48"/>
      <c r="E63" s="1"/>
      <c r="F63" s="1"/>
    </row>
  </sheetData>
  <pageMargins left="0.31496062992125984" right="0.31496062992125984" top="0.78740157480314965" bottom="0.78740157480314965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84"/>
  <sheetViews>
    <sheetView topLeftCell="A7" workbookViewId="0">
      <selection activeCell="H58" sqref="H58"/>
    </sheetView>
  </sheetViews>
  <sheetFormatPr defaultColWidth="9.1796875" defaultRowHeight="14.5" x14ac:dyDescent="0.35"/>
  <cols>
    <col min="1" max="1" width="23.54296875" customWidth="1"/>
    <col min="2" max="2" width="17.81640625" customWidth="1"/>
    <col min="3" max="3" width="17.7265625" customWidth="1"/>
    <col min="4" max="4" width="34.7265625" bestFit="1" customWidth="1"/>
    <col min="5" max="5" width="12" bestFit="1" customWidth="1"/>
    <col min="6" max="7" width="19.54296875" style="41" bestFit="1" customWidth="1"/>
    <col min="8" max="8" width="19" customWidth="1"/>
    <col min="9" max="9" width="22" customWidth="1"/>
  </cols>
  <sheetData>
    <row r="2" spans="1:9" ht="19.149999999999999" customHeight="1" x14ac:dyDescent="0.35">
      <c r="A2" s="6"/>
      <c r="B2" s="6"/>
      <c r="C2" s="1"/>
      <c r="D2" s="1"/>
      <c r="E2" s="1"/>
      <c r="F2" s="2"/>
      <c r="G2" s="2"/>
      <c r="H2" s="1"/>
      <c r="I2" s="1"/>
    </row>
    <row r="3" spans="1:9" ht="21" customHeight="1" x14ac:dyDescent="0.4">
      <c r="A3" s="3" t="s">
        <v>0</v>
      </c>
      <c r="B3" s="4"/>
      <c r="C3" s="4"/>
      <c r="D3" s="4"/>
      <c r="E3" s="4"/>
      <c r="F3" s="5"/>
      <c r="G3" s="5"/>
      <c r="H3" s="6" t="s">
        <v>2</v>
      </c>
      <c r="I3" s="1"/>
    </row>
    <row r="4" spans="1:9" ht="21" customHeight="1" x14ac:dyDescent="0.35">
      <c r="A4" s="6"/>
      <c r="B4" s="6"/>
      <c r="C4" s="1"/>
      <c r="D4" s="1"/>
      <c r="E4" s="1"/>
      <c r="F4" s="2"/>
      <c r="G4" s="2"/>
      <c r="H4" s="1"/>
      <c r="I4" s="1"/>
    </row>
    <row r="5" spans="1:9" ht="18" x14ac:dyDescent="0.4">
      <c r="A5" s="1"/>
      <c r="B5" s="7" t="s">
        <v>85</v>
      </c>
      <c r="C5" s="1"/>
      <c r="D5" s="8"/>
      <c r="E5" s="8"/>
      <c r="F5" s="9"/>
      <c r="G5" s="9"/>
      <c r="H5" s="1"/>
      <c r="I5" s="1"/>
    </row>
    <row r="6" spans="1:9" s="1" customFormat="1" ht="18" x14ac:dyDescent="0.4">
      <c r="B6" s="7"/>
      <c r="D6" s="8"/>
      <c r="E6" s="8"/>
      <c r="F6" s="9"/>
      <c r="G6" s="9"/>
    </row>
    <row r="7" spans="1:9" s="1" customFormat="1" x14ac:dyDescent="0.35">
      <c r="F7" s="2"/>
      <c r="G7" s="2"/>
    </row>
    <row r="8" spans="1:9" s="1" customFormat="1" ht="15.5" x14ac:dyDescent="0.35">
      <c r="A8" s="11" t="s">
        <v>3</v>
      </c>
      <c r="B8" s="11" t="s">
        <v>4</v>
      </c>
      <c r="C8" s="12"/>
      <c r="D8" s="11"/>
      <c r="E8" s="11"/>
      <c r="F8" s="55" t="s">
        <v>70</v>
      </c>
      <c r="G8" s="55" t="s">
        <v>69</v>
      </c>
      <c r="H8" s="42" t="s">
        <v>39</v>
      </c>
      <c r="I8" s="55" t="s">
        <v>69</v>
      </c>
    </row>
    <row r="9" spans="1:9" ht="15.5" x14ac:dyDescent="0.35">
      <c r="A9" s="11"/>
      <c r="B9" s="11"/>
      <c r="C9" s="11"/>
      <c r="D9" s="13" t="s">
        <v>5</v>
      </c>
      <c r="E9" s="1"/>
      <c r="F9" s="56">
        <v>2019</v>
      </c>
      <c r="G9" s="55" t="s">
        <v>84</v>
      </c>
      <c r="H9" s="43"/>
      <c r="I9" s="55" t="s">
        <v>86</v>
      </c>
    </row>
    <row r="10" spans="1:9" ht="15.5" x14ac:dyDescent="0.35">
      <c r="A10" s="14"/>
      <c r="B10" s="15" t="s">
        <v>6</v>
      </c>
      <c r="C10" s="16"/>
      <c r="D10" s="16"/>
      <c r="E10" s="17"/>
      <c r="F10" s="18" t="s">
        <v>7</v>
      </c>
      <c r="G10" s="18" t="s">
        <v>7</v>
      </c>
      <c r="H10" s="19" t="s">
        <v>7</v>
      </c>
      <c r="I10" s="18" t="s">
        <v>7</v>
      </c>
    </row>
    <row r="11" spans="1:9" x14ac:dyDescent="0.35">
      <c r="A11" s="20">
        <v>3200</v>
      </c>
      <c r="B11" s="21" t="s">
        <v>8</v>
      </c>
      <c r="C11" s="21"/>
      <c r="D11" s="22"/>
      <c r="E11" s="22"/>
      <c r="F11" s="71">
        <v>32800</v>
      </c>
      <c r="G11" s="71">
        <f>32800+800</f>
        <v>33600</v>
      </c>
      <c r="H11" s="72">
        <f>I11-F11</f>
        <v>-400</v>
      </c>
      <c r="I11" s="148">
        <v>32400</v>
      </c>
    </row>
    <row r="12" spans="1:9" x14ac:dyDescent="0.35">
      <c r="A12" s="20">
        <v>3200</v>
      </c>
      <c r="B12" s="21" t="s">
        <v>9</v>
      </c>
      <c r="C12" s="21"/>
      <c r="D12" s="22"/>
      <c r="E12" s="22"/>
      <c r="F12" s="71">
        <v>90000</v>
      </c>
      <c r="G12" s="71">
        <v>93000</v>
      </c>
      <c r="H12" s="72">
        <f t="shared" ref="H12:H18" si="0">I12-F12</f>
        <v>6000</v>
      </c>
      <c r="I12" s="148">
        <v>96000</v>
      </c>
    </row>
    <row r="13" spans="1:9" x14ac:dyDescent="0.35">
      <c r="A13" s="20">
        <v>3200</v>
      </c>
      <c r="B13" s="21" t="s">
        <v>10</v>
      </c>
      <c r="C13" s="21"/>
      <c r="D13" s="22"/>
      <c r="E13" s="22"/>
      <c r="F13" s="71">
        <v>5000</v>
      </c>
      <c r="G13" s="71">
        <f>3000+4500</f>
        <v>7500</v>
      </c>
      <c r="H13" s="72">
        <f t="shared" si="0"/>
        <v>182.81999999999971</v>
      </c>
      <c r="I13" s="71">
        <f>4965+9.82+208</f>
        <v>5182.82</v>
      </c>
    </row>
    <row r="14" spans="1:9" x14ac:dyDescent="0.35">
      <c r="A14" s="20">
        <v>3200</v>
      </c>
      <c r="B14" s="21" t="s">
        <v>11</v>
      </c>
      <c r="C14" s="21"/>
      <c r="D14" s="22"/>
      <c r="E14" s="22"/>
      <c r="F14" s="71">
        <v>4500</v>
      </c>
      <c r="G14" s="73">
        <v>5250</v>
      </c>
      <c r="H14" s="72">
        <f t="shared" si="0"/>
        <v>-3000</v>
      </c>
      <c r="I14" s="73">
        <v>1500</v>
      </c>
    </row>
    <row r="15" spans="1:9" x14ac:dyDescent="0.35">
      <c r="A15" s="20">
        <v>3200</v>
      </c>
      <c r="B15" s="21" t="s">
        <v>12</v>
      </c>
      <c r="C15" s="21"/>
      <c r="D15" s="22"/>
      <c r="E15" s="22"/>
      <c r="F15" s="71">
        <v>5000</v>
      </c>
      <c r="G15" s="73">
        <v>3000</v>
      </c>
      <c r="H15" s="72">
        <f t="shared" si="0"/>
        <v>-4200</v>
      </c>
      <c r="I15" s="73">
        <v>800</v>
      </c>
    </row>
    <row r="16" spans="1:9" x14ac:dyDescent="0.35">
      <c r="A16" s="20">
        <v>3200</v>
      </c>
      <c r="B16" s="21" t="s">
        <v>13</v>
      </c>
      <c r="C16" s="21"/>
      <c r="D16" s="22"/>
      <c r="E16" s="22"/>
      <c r="F16" s="71">
        <v>2000</v>
      </c>
      <c r="G16" s="73">
        <v>3000</v>
      </c>
      <c r="H16" s="72">
        <f t="shared" si="0"/>
        <v>-1000</v>
      </c>
      <c r="I16" s="73">
        <v>1000</v>
      </c>
    </row>
    <row r="17" spans="1:9" x14ac:dyDescent="0.35">
      <c r="A17" s="20">
        <v>3500</v>
      </c>
      <c r="B17" s="21" t="s">
        <v>15</v>
      </c>
      <c r="C17" s="21"/>
      <c r="D17" s="22"/>
      <c r="E17" s="22"/>
      <c r="F17" s="71">
        <v>0</v>
      </c>
      <c r="G17" s="73">
        <v>0</v>
      </c>
      <c r="H17" s="72">
        <f t="shared" si="0"/>
        <v>0</v>
      </c>
      <c r="I17" s="73">
        <v>0</v>
      </c>
    </row>
    <row r="18" spans="1:9" x14ac:dyDescent="0.35">
      <c r="A18" s="23"/>
      <c r="B18" s="24" t="s">
        <v>16</v>
      </c>
      <c r="C18" s="24"/>
      <c r="D18" s="25"/>
      <c r="E18" s="26"/>
      <c r="F18" s="74">
        <v>139300</v>
      </c>
      <c r="G18" s="75">
        <f>SUM(G11:G17)</f>
        <v>145350</v>
      </c>
      <c r="H18" s="75">
        <f t="shared" si="0"/>
        <v>-2417.179999999993</v>
      </c>
      <c r="I18" s="75">
        <f>SUM(I11:I17)</f>
        <v>136882.82</v>
      </c>
    </row>
    <row r="19" spans="1:9" x14ac:dyDescent="0.35">
      <c r="A19" s="23"/>
      <c r="B19" s="21"/>
      <c r="C19" s="21"/>
      <c r="D19" s="21"/>
      <c r="E19" s="21"/>
      <c r="F19" s="71"/>
      <c r="G19" s="71"/>
      <c r="H19" s="76"/>
      <c r="I19" s="71"/>
    </row>
    <row r="20" spans="1:9" ht="15.5" x14ac:dyDescent="0.35">
      <c r="A20" s="14"/>
      <c r="B20" s="15" t="s">
        <v>17</v>
      </c>
      <c r="C20" s="14"/>
      <c r="D20" s="16"/>
      <c r="E20" s="16"/>
      <c r="F20" s="74"/>
      <c r="G20" s="74"/>
      <c r="H20" s="77"/>
      <c r="I20" s="74"/>
    </row>
    <row r="21" spans="1:9" x14ac:dyDescent="0.35">
      <c r="A21" s="20">
        <v>6310</v>
      </c>
      <c r="B21" s="27" t="s">
        <v>29</v>
      </c>
      <c r="C21" s="27"/>
      <c r="D21" s="22"/>
      <c r="E21" s="22"/>
      <c r="F21" s="71">
        <v>15000</v>
      </c>
      <c r="G21" s="71">
        <f>32916</f>
        <v>32916</v>
      </c>
      <c r="H21" s="72">
        <f t="shared" ref="H21:H37" si="1">I21-F21</f>
        <v>55032.130000000005</v>
      </c>
      <c r="I21" s="71">
        <f>31215+832.74+2753+1070.3+2680.1+929.3-200-2448.75+10629+6862+1669.7+11832.74+2207</f>
        <v>70032.13</v>
      </c>
    </row>
    <row r="22" spans="1:9" x14ac:dyDescent="0.35">
      <c r="A22" s="20">
        <v>6320</v>
      </c>
      <c r="B22" s="27" t="s">
        <v>18</v>
      </c>
      <c r="C22" s="27"/>
      <c r="D22" s="22"/>
      <c r="E22" s="22"/>
      <c r="F22" s="78">
        <v>10000</v>
      </c>
      <c r="G22" s="78">
        <f>11397+1293.44</f>
        <v>12690.44</v>
      </c>
      <c r="H22" s="72">
        <f t="shared" si="1"/>
        <v>857.64999999999964</v>
      </c>
      <c r="I22" s="78">
        <v>10857.65</v>
      </c>
    </row>
    <row r="23" spans="1:9" x14ac:dyDescent="0.35">
      <c r="A23" s="20">
        <v>6325</v>
      </c>
      <c r="B23" s="27" t="s">
        <v>20</v>
      </c>
      <c r="C23" s="27"/>
      <c r="D23" s="22"/>
      <c r="E23" s="22"/>
      <c r="F23" s="71">
        <v>2000</v>
      </c>
      <c r="G23" s="71">
        <v>1200</v>
      </c>
      <c r="H23" s="72">
        <f t="shared" si="1"/>
        <v>-2000</v>
      </c>
      <c r="I23" s="71">
        <v>0</v>
      </c>
    </row>
    <row r="24" spans="1:9" x14ac:dyDescent="0.35">
      <c r="A24" s="20">
        <v>6340</v>
      </c>
      <c r="B24" s="27" t="s">
        <v>30</v>
      </c>
      <c r="C24" s="27"/>
      <c r="D24" s="22"/>
      <c r="E24" s="22"/>
      <c r="F24" s="71">
        <v>14000</v>
      </c>
      <c r="G24" s="71">
        <v>17666</v>
      </c>
      <c r="H24" s="72">
        <f t="shared" si="1"/>
        <v>6399.5499999999993</v>
      </c>
      <c r="I24" s="71">
        <f>15508.72+4890.83</f>
        <v>20399.55</v>
      </c>
    </row>
    <row r="25" spans="1:9" x14ac:dyDescent="0.35">
      <c r="A25" s="20">
        <v>6345</v>
      </c>
      <c r="B25" s="27" t="s">
        <v>71</v>
      </c>
      <c r="C25" s="27"/>
      <c r="D25" s="22"/>
      <c r="E25" s="22"/>
      <c r="F25" s="71">
        <v>7000</v>
      </c>
      <c r="G25" s="71">
        <v>9521</v>
      </c>
      <c r="H25" s="72">
        <f t="shared" si="1"/>
        <v>-5906.25</v>
      </c>
      <c r="I25" s="71">
        <v>1093.75</v>
      </c>
    </row>
    <row r="26" spans="1:9" x14ac:dyDescent="0.35">
      <c r="A26" s="20">
        <v>6350</v>
      </c>
      <c r="B26" s="27" t="s">
        <v>36</v>
      </c>
      <c r="C26" s="27"/>
      <c r="D26" s="22"/>
      <c r="E26" s="22"/>
      <c r="F26" s="71">
        <v>20000</v>
      </c>
      <c r="G26" s="71">
        <v>70675</v>
      </c>
      <c r="H26" s="72">
        <f t="shared" si="1"/>
        <v>42500</v>
      </c>
      <c r="I26" s="71">
        <v>62500</v>
      </c>
    </row>
    <row r="27" spans="1:9" x14ac:dyDescent="0.35">
      <c r="A27" s="20">
        <v>6415</v>
      </c>
      <c r="B27" s="27" t="s">
        <v>31</v>
      </c>
      <c r="C27" s="27"/>
      <c r="D27" s="22"/>
      <c r="E27" s="22"/>
      <c r="F27" s="71">
        <v>3000</v>
      </c>
      <c r="G27" s="71">
        <v>875</v>
      </c>
      <c r="H27" s="72">
        <f t="shared" si="1"/>
        <v>0</v>
      </c>
      <c r="I27" s="71">
        <v>3000</v>
      </c>
    </row>
    <row r="28" spans="1:9" x14ac:dyDescent="0.35">
      <c r="A28" s="20">
        <v>6710</v>
      </c>
      <c r="B28" s="27" t="s">
        <v>21</v>
      </c>
      <c r="C28" s="27"/>
      <c r="D28" s="22"/>
      <c r="E28" s="22"/>
      <c r="F28" s="71">
        <v>0</v>
      </c>
      <c r="G28" s="71">
        <v>0</v>
      </c>
      <c r="H28" s="72">
        <f t="shared" si="1"/>
        <v>0</v>
      </c>
      <c r="I28" s="71">
        <v>0</v>
      </c>
    </row>
    <row r="29" spans="1:9" x14ac:dyDescent="0.35">
      <c r="A29" s="20">
        <v>6750</v>
      </c>
      <c r="B29" s="27" t="s">
        <v>22</v>
      </c>
      <c r="C29" s="27"/>
      <c r="D29" s="22"/>
      <c r="E29" s="22"/>
      <c r="F29" s="71">
        <v>13000</v>
      </c>
      <c r="G29" s="71">
        <v>19714</v>
      </c>
      <c r="H29" s="72">
        <f t="shared" si="1"/>
        <v>-4043.51</v>
      </c>
      <c r="I29" s="71">
        <f>11935.74-2979.25</f>
        <v>8956.49</v>
      </c>
    </row>
    <row r="30" spans="1:9" x14ac:dyDescent="0.35">
      <c r="A30" s="20">
        <v>6800</v>
      </c>
      <c r="B30" s="27" t="s">
        <v>32</v>
      </c>
      <c r="C30" s="27"/>
      <c r="D30" s="22"/>
      <c r="E30" s="22"/>
      <c r="F30" s="71">
        <v>500</v>
      </c>
      <c r="G30" s="71">
        <v>0</v>
      </c>
      <c r="H30" s="72">
        <f t="shared" si="1"/>
        <v>-500</v>
      </c>
      <c r="I30" s="71">
        <v>0</v>
      </c>
    </row>
    <row r="31" spans="1:9" x14ac:dyDescent="0.35">
      <c r="A31" s="20">
        <v>6860</v>
      </c>
      <c r="B31" s="27" t="s">
        <v>76</v>
      </c>
      <c r="C31" s="27"/>
      <c r="D31" s="22"/>
      <c r="E31" s="22"/>
      <c r="F31" s="71">
        <v>15000</v>
      </c>
      <c r="G31" s="71">
        <v>0</v>
      </c>
      <c r="H31" s="72">
        <f t="shared" si="1"/>
        <v>-15000</v>
      </c>
      <c r="I31" s="71">
        <v>0</v>
      </c>
    </row>
    <row r="32" spans="1:9" x14ac:dyDescent="0.35">
      <c r="A32" s="20">
        <v>6880</v>
      </c>
      <c r="B32" s="27" t="s">
        <v>38</v>
      </c>
      <c r="C32" s="27"/>
      <c r="D32" s="22"/>
      <c r="E32" s="22"/>
      <c r="F32" s="71">
        <v>1000</v>
      </c>
      <c r="G32" s="71">
        <v>0</v>
      </c>
      <c r="H32" s="72">
        <f t="shared" si="1"/>
        <v>801.57999999999993</v>
      </c>
      <c r="I32" s="71">
        <v>1801.58</v>
      </c>
    </row>
    <row r="33" spans="1:9" x14ac:dyDescent="0.35">
      <c r="A33" s="20">
        <v>6890</v>
      </c>
      <c r="B33" s="27" t="s">
        <v>33</v>
      </c>
      <c r="C33" s="27"/>
      <c r="D33" s="22"/>
      <c r="E33" s="22"/>
      <c r="F33" s="71">
        <v>1500</v>
      </c>
      <c r="G33" s="71">
        <v>6412</v>
      </c>
      <c r="H33" s="72">
        <f t="shared" si="1"/>
        <v>5157.01</v>
      </c>
      <c r="I33" s="71">
        <f>1103+2554.01+3000</f>
        <v>6657.01</v>
      </c>
    </row>
    <row r="34" spans="1:9" x14ac:dyDescent="0.35">
      <c r="A34" s="20">
        <v>7040</v>
      </c>
      <c r="B34" s="27" t="s">
        <v>19</v>
      </c>
      <c r="C34" s="27"/>
      <c r="D34" s="22"/>
      <c r="E34" s="22"/>
      <c r="F34" s="71">
        <v>17000</v>
      </c>
      <c r="G34" s="71">
        <v>18036</v>
      </c>
      <c r="H34" s="72">
        <f t="shared" si="1"/>
        <v>3408</v>
      </c>
      <c r="I34" s="71">
        <v>20408</v>
      </c>
    </row>
    <row r="35" spans="1:9" x14ac:dyDescent="0.35">
      <c r="A35" s="20">
        <v>7320</v>
      </c>
      <c r="B35" s="27" t="s">
        <v>34</v>
      </c>
      <c r="C35" s="27"/>
      <c r="D35" s="22"/>
      <c r="E35" s="22"/>
      <c r="F35" s="71">
        <v>1000</v>
      </c>
      <c r="G35" s="71">
        <v>0</v>
      </c>
      <c r="H35" s="72">
        <f t="shared" si="1"/>
        <v>79</v>
      </c>
      <c r="I35" s="71">
        <v>1079</v>
      </c>
    </row>
    <row r="36" spans="1:9" x14ac:dyDescent="0.35">
      <c r="A36" s="20">
        <v>7420</v>
      </c>
      <c r="B36" s="27" t="s">
        <v>37</v>
      </c>
      <c r="C36" s="27"/>
      <c r="D36" s="22"/>
      <c r="E36" s="22"/>
      <c r="F36" s="71">
        <v>1500</v>
      </c>
      <c r="G36" s="71">
        <v>5000</v>
      </c>
      <c r="H36" s="72">
        <f t="shared" si="1"/>
        <v>4363</v>
      </c>
      <c r="I36" s="71">
        <v>5863</v>
      </c>
    </row>
    <row r="37" spans="1:9" x14ac:dyDescent="0.35">
      <c r="A37" s="20">
        <v>7790</v>
      </c>
      <c r="B37" s="27" t="s">
        <v>35</v>
      </c>
      <c r="C37" s="27"/>
      <c r="D37" s="22"/>
      <c r="E37" s="22"/>
      <c r="F37" s="71">
        <v>500</v>
      </c>
      <c r="G37" s="71">
        <v>881</v>
      </c>
      <c r="H37" s="72">
        <f t="shared" si="1"/>
        <v>516</v>
      </c>
      <c r="I37" s="71">
        <v>1016</v>
      </c>
    </row>
    <row r="38" spans="1:9" x14ac:dyDescent="0.35">
      <c r="A38" s="22"/>
      <c r="B38" s="25" t="s">
        <v>23</v>
      </c>
      <c r="C38" s="25"/>
      <c r="D38" s="25"/>
      <c r="E38" s="26"/>
      <c r="F38" s="74">
        <v>122000</v>
      </c>
      <c r="G38" s="79">
        <f>SUM(G21:G37)</f>
        <v>195586.44</v>
      </c>
      <c r="H38" s="79">
        <f>SUM(H21:H37)</f>
        <v>91664.16</v>
      </c>
      <c r="I38" s="79">
        <f>SUM(I21:I37)</f>
        <v>213664.16</v>
      </c>
    </row>
    <row r="39" spans="1:9" ht="12.65" customHeight="1" x14ac:dyDescent="0.35">
      <c r="A39" s="22"/>
      <c r="B39" s="27"/>
      <c r="C39" s="22"/>
      <c r="D39" s="22"/>
      <c r="E39" s="22"/>
      <c r="F39" s="78"/>
      <c r="G39" s="78"/>
      <c r="H39" s="76"/>
      <c r="I39" s="78"/>
    </row>
    <row r="40" spans="1:9" x14ac:dyDescent="0.35">
      <c r="A40" s="22"/>
      <c r="B40" s="30" t="s">
        <v>24</v>
      </c>
      <c r="C40" s="30"/>
      <c r="D40" s="30"/>
      <c r="E40" s="31"/>
      <c r="F40" s="80">
        <v>17300</v>
      </c>
      <c r="G40" s="80">
        <f>G18-G38</f>
        <v>-50236.44</v>
      </c>
      <c r="H40" s="80">
        <f>H18-H38</f>
        <v>-94081.34</v>
      </c>
      <c r="I40" s="80">
        <f>I18-I38</f>
        <v>-76781.34</v>
      </c>
    </row>
    <row r="41" spans="1:9" ht="12.65" customHeight="1" x14ac:dyDescent="0.35">
      <c r="A41" s="22"/>
      <c r="B41" s="27"/>
      <c r="C41" s="22"/>
      <c r="D41" s="22"/>
      <c r="E41" s="29"/>
      <c r="F41" s="78"/>
      <c r="G41" s="78"/>
      <c r="H41" s="81"/>
      <c r="I41" s="78"/>
    </row>
    <row r="42" spans="1:9" ht="15.5" x14ac:dyDescent="0.35">
      <c r="A42" s="14"/>
      <c r="B42" s="15" t="s">
        <v>17</v>
      </c>
      <c r="C42" s="14"/>
      <c r="D42" s="16"/>
      <c r="E42" s="16"/>
      <c r="F42" s="74"/>
      <c r="G42" s="74"/>
      <c r="H42" s="77"/>
      <c r="I42" s="74"/>
    </row>
    <row r="43" spans="1:9" ht="12.65" customHeight="1" x14ac:dyDescent="0.35">
      <c r="A43" s="22"/>
      <c r="B43" s="27"/>
      <c r="C43" s="22"/>
      <c r="D43" s="22"/>
      <c r="E43" s="29"/>
      <c r="F43" s="78"/>
      <c r="G43" s="78"/>
      <c r="H43" s="81"/>
      <c r="I43" s="78"/>
    </row>
    <row r="44" spans="1:9" x14ac:dyDescent="0.35">
      <c r="A44" s="20">
        <v>8040</v>
      </c>
      <c r="B44" s="21" t="s">
        <v>14</v>
      </c>
      <c r="C44" s="21"/>
      <c r="D44" s="22"/>
      <c r="E44" s="22"/>
      <c r="F44" s="71">
        <v>4000</v>
      </c>
      <c r="G44" s="71">
        <v>2987</v>
      </c>
      <c r="H44" s="72">
        <f t="shared" ref="H44" si="2">I44-F44</f>
        <v>341.89999999999964</v>
      </c>
      <c r="I44" s="71">
        <v>4341.8999999999996</v>
      </c>
    </row>
    <row r="45" spans="1:9" ht="12.65" customHeight="1" x14ac:dyDescent="0.35">
      <c r="A45" s="22"/>
      <c r="B45" s="27"/>
      <c r="C45" s="22"/>
      <c r="D45" s="22"/>
      <c r="E45" s="29"/>
      <c r="F45" s="78"/>
      <c r="G45" s="78"/>
      <c r="H45" s="81"/>
      <c r="I45" s="78"/>
    </row>
    <row r="46" spans="1:9" ht="12.65" customHeight="1" x14ac:dyDescent="0.35">
      <c r="A46" s="14"/>
      <c r="B46" s="15" t="s">
        <v>68</v>
      </c>
      <c r="C46" s="14"/>
      <c r="D46" s="16"/>
      <c r="E46" s="16"/>
      <c r="F46" s="74">
        <v>21300</v>
      </c>
      <c r="G46" s="74">
        <f>G40+G44</f>
        <v>-47249.440000000002</v>
      </c>
      <c r="H46" s="74">
        <f>H40+H44</f>
        <v>-93739.44</v>
      </c>
      <c r="I46" s="74">
        <f>I40+I44</f>
        <v>-72439.44</v>
      </c>
    </row>
    <row r="47" spans="1:9" ht="12.65" customHeight="1" x14ac:dyDescent="0.35">
      <c r="F47"/>
      <c r="G47"/>
    </row>
    <row r="48" spans="1:9" ht="12.65" customHeight="1" x14ac:dyDescent="0.35">
      <c r="F48"/>
      <c r="G48"/>
    </row>
    <row r="49" spans="1:9" x14ac:dyDescent="0.35">
      <c r="F49"/>
      <c r="G49"/>
    </row>
    <row r="50" spans="1:9" x14ac:dyDescent="0.35">
      <c r="F50"/>
      <c r="G50"/>
    </row>
    <row r="51" spans="1:9" x14ac:dyDescent="0.35">
      <c r="F51"/>
      <c r="G51"/>
    </row>
    <row r="52" spans="1:9" x14ac:dyDescent="0.35">
      <c r="F52"/>
      <c r="G52"/>
    </row>
    <row r="53" spans="1:9" x14ac:dyDescent="0.35">
      <c r="A53" s="33"/>
      <c r="B53" s="22"/>
      <c r="C53" s="22"/>
      <c r="D53" s="34" t="s">
        <v>109</v>
      </c>
      <c r="E53" s="1"/>
      <c r="F53" s="28"/>
      <c r="G53" s="28"/>
      <c r="H53" s="1"/>
      <c r="I53" s="1"/>
    </row>
    <row r="54" spans="1:9" x14ac:dyDescent="0.35">
      <c r="A54" s="35"/>
      <c r="B54" s="1"/>
      <c r="C54" s="22"/>
      <c r="D54" s="22"/>
      <c r="E54" s="22"/>
      <c r="F54" s="2"/>
      <c r="G54" s="2"/>
      <c r="H54" s="1"/>
      <c r="I54" s="1"/>
    </row>
    <row r="55" spans="1:9" x14ac:dyDescent="0.35">
      <c r="A55" s="35"/>
      <c r="B55" s="1"/>
      <c r="C55" s="22"/>
      <c r="D55" s="22"/>
      <c r="E55" s="22"/>
      <c r="F55" s="2"/>
      <c r="G55" s="2"/>
      <c r="H55" s="1"/>
      <c r="I55" s="1"/>
    </row>
    <row r="56" spans="1:9" x14ac:dyDescent="0.35">
      <c r="A56" s="35"/>
      <c r="B56" s="1"/>
      <c r="C56" s="22"/>
      <c r="D56" s="29" t="s">
        <v>25</v>
      </c>
      <c r="E56" s="1"/>
      <c r="F56" s="28"/>
      <c r="G56" s="28"/>
      <c r="H56" s="1"/>
      <c r="I56" s="1"/>
    </row>
    <row r="57" spans="1:9" x14ac:dyDescent="0.35">
      <c r="A57" s="33"/>
      <c r="B57" s="1"/>
      <c r="C57" s="1"/>
      <c r="D57" s="149" t="s">
        <v>80</v>
      </c>
      <c r="E57" s="82"/>
      <c r="F57" s="2"/>
      <c r="G57" s="2"/>
      <c r="H57" s="1"/>
      <c r="I57" s="1"/>
    </row>
    <row r="58" spans="1:9" x14ac:dyDescent="0.35">
      <c r="A58" s="33"/>
      <c r="B58" s="1"/>
      <c r="C58" s="1"/>
      <c r="D58" s="149" t="s">
        <v>26</v>
      </c>
      <c r="E58" s="82"/>
      <c r="F58" s="2"/>
      <c r="G58" s="2"/>
      <c r="H58" s="1"/>
      <c r="I58" s="1"/>
    </row>
    <row r="59" spans="1:9" x14ac:dyDescent="0.35">
      <c r="A59" s="33"/>
      <c r="B59" s="1"/>
      <c r="C59" s="1"/>
      <c r="D59" s="1"/>
      <c r="E59" s="36"/>
      <c r="F59" s="2"/>
      <c r="G59" s="2"/>
      <c r="H59" s="1"/>
      <c r="I59" s="1"/>
    </row>
    <row r="60" spans="1:9" s="1" customFormat="1" x14ac:dyDescent="0.35">
      <c r="B60" s="38"/>
      <c r="F60" s="2"/>
      <c r="G60" s="2"/>
    </row>
    <row r="61" spans="1:9" s="1" customFormat="1" x14ac:dyDescent="0.35">
      <c r="B61" s="38"/>
      <c r="F61" s="2"/>
      <c r="G61" s="2"/>
    </row>
    <row r="62" spans="1:9" x14ac:dyDescent="0.35">
      <c r="A62" s="1"/>
      <c r="B62" s="1"/>
      <c r="C62" s="1"/>
      <c r="D62" s="150" t="s">
        <v>66</v>
      </c>
      <c r="E62" s="150" t="s">
        <v>67</v>
      </c>
      <c r="F62" s="2"/>
      <c r="G62" s="2"/>
      <c r="H62" s="1"/>
      <c r="I62" s="1"/>
    </row>
    <row r="63" spans="1:9" x14ac:dyDescent="0.35">
      <c r="A63" s="1"/>
      <c r="B63" s="1" t="s">
        <v>28</v>
      </c>
      <c r="C63" s="1"/>
      <c r="D63" s="151">
        <v>81</v>
      </c>
      <c r="E63" s="152">
        <v>400</v>
      </c>
      <c r="F63" s="2"/>
      <c r="G63" s="2"/>
      <c r="H63" s="32">
        <f>G63</f>
        <v>0</v>
      </c>
      <c r="I63" s="1"/>
    </row>
    <row r="64" spans="1:9" x14ac:dyDescent="0.35">
      <c r="A64" s="1"/>
      <c r="B64" s="1" t="s">
        <v>9</v>
      </c>
      <c r="C64" s="1"/>
      <c r="D64" s="151">
        <v>64</v>
      </c>
      <c r="E64" s="153">
        <v>1500</v>
      </c>
      <c r="F64" s="2"/>
      <c r="G64" s="2"/>
      <c r="H64" s="1"/>
      <c r="I64" s="1"/>
    </row>
    <row r="65" spans="1:11" x14ac:dyDescent="0.35">
      <c r="A65" s="1"/>
      <c r="B65" s="1" t="s">
        <v>10</v>
      </c>
      <c r="C65" s="1"/>
      <c r="D65" s="154">
        <v>10</v>
      </c>
      <c r="E65" s="54">
        <v>500</v>
      </c>
      <c r="F65" s="70"/>
      <c r="G65" s="2"/>
    </row>
    <row r="66" spans="1:11" x14ac:dyDescent="0.35">
      <c r="A66" s="1"/>
      <c r="B66" s="43" t="s">
        <v>11</v>
      </c>
      <c r="C66" s="1"/>
      <c r="D66" s="155">
        <v>2</v>
      </c>
      <c r="E66" s="54">
        <v>750</v>
      </c>
      <c r="F66" s="70"/>
      <c r="G66" s="2"/>
    </row>
    <row r="67" spans="1:11" x14ac:dyDescent="0.35">
      <c r="B67" s="43" t="s">
        <v>89</v>
      </c>
      <c r="D67" s="155">
        <v>1</v>
      </c>
      <c r="E67" s="156">
        <v>800</v>
      </c>
    </row>
    <row r="68" spans="1:11" x14ac:dyDescent="0.35">
      <c r="B68" s="43" t="s">
        <v>90</v>
      </c>
      <c r="D68" s="155">
        <v>2</v>
      </c>
      <c r="E68" s="156">
        <v>500</v>
      </c>
    </row>
    <row r="71" spans="1:11" x14ac:dyDescent="0.35">
      <c r="D71" s="33"/>
      <c r="E71" s="22"/>
      <c r="F71" s="22"/>
      <c r="G71" s="34"/>
      <c r="H71" s="1"/>
      <c r="I71" s="28"/>
      <c r="J71" s="1"/>
      <c r="K71" s="1"/>
    </row>
    <row r="72" spans="1:11" x14ac:dyDescent="0.35">
      <c r="D72" s="35"/>
      <c r="E72" s="1"/>
      <c r="F72" s="22"/>
      <c r="G72" s="22"/>
      <c r="H72" s="22"/>
      <c r="I72" s="2"/>
      <c r="J72" s="1"/>
      <c r="K72" s="1"/>
    </row>
    <row r="73" spans="1:11" x14ac:dyDescent="0.35">
      <c r="D73" s="35"/>
      <c r="E73" s="1"/>
      <c r="F73" s="22"/>
      <c r="G73" s="22"/>
      <c r="H73" s="22"/>
      <c r="I73" s="2"/>
      <c r="J73" s="1"/>
      <c r="K73" s="1"/>
    </row>
    <row r="74" spans="1:11" x14ac:dyDescent="0.35">
      <c r="D74" s="35"/>
      <c r="E74" s="1"/>
      <c r="F74" s="22"/>
      <c r="G74" s="29"/>
      <c r="H74" s="1"/>
      <c r="I74" s="28"/>
      <c r="J74" s="1"/>
      <c r="K74" s="1"/>
    </row>
    <row r="75" spans="1:11" x14ac:dyDescent="0.35">
      <c r="D75" s="33"/>
      <c r="E75" s="1"/>
      <c r="F75" s="1"/>
      <c r="G75" s="36"/>
      <c r="H75" s="1"/>
      <c r="I75" s="2"/>
      <c r="J75" s="1"/>
      <c r="K75" s="1"/>
    </row>
    <row r="76" spans="1:11" x14ac:dyDescent="0.35">
      <c r="D76" s="33"/>
      <c r="E76" s="1"/>
      <c r="F76" s="1"/>
      <c r="G76" s="36"/>
      <c r="H76" s="1"/>
      <c r="I76" s="2"/>
      <c r="J76" s="1"/>
      <c r="K76" s="1"/>
    </row>
    <row r="77" spans="1:11" x14ac:dyDescent="0.35">
      <c r="D77" s="33"/>
      <c r="E77" s="1"/>
      <c r="F77" s="1"/>
      <c r="G77" s="1"/>
      <c r="H77" s="36"/>
      <c r="I77" s="2"/>
      <c r="J77" s="1"/>
      <c r="K77" s="1"/>
    </row>
    <row r="78" spans="1:11" x14ac:dyDescent="0.35">
      <c r="D78" s="1"/>
      <c r="E78" s="38"/>
      <c r="F78" s="1"/>
      <c r="G78" s="1"/>
      <c r="H78" s="1"/>
      <c r="I78" s="2"/>
      <c r="J78" s="1"/>
      <c r="K78" s="1"/>
    </row>
    <row r="79" spans="1:11" x14ac:dyDescent="0.35">
      <c r="D79" s="1"/>
      <c r="E79" s="38"/>
      <c r="F79" s="1"/>
      <c r="G79" s="1"/>
      <c r="H79" s="1"/>
      <c r="I79" s="2"/>
      <c r="J79" s="1"/>
      <c r="K79" s="1"/>
    </row>
    <row r="80" spans="1:11" x14ac:dyDescent="0.35">
      <c r="D80" s="1"/>
      <c r="E80" s="1"/>
      <c r="F80" s="1"/>
      <c r="G80" s="1"/>
      <c r="H80" s="1"/>
      <c r="I80" s="2"/>
      <c r="J80" s="1"/>
      <c r="K80" s="1"/>
    </row>
    <row r="81" spans="4:11" x14ac:dyDescent="0.35">
      <c r="D81" s="1"/>
      <c r="E81" s="1"/>
      <c r="F81" s="1"/>
      <c r="G81" s="37"/>
      <c r="H81" s="39"/>
      <c r="I81" s="2"/>
      <c r="J81" s="32"/>
      <c r="K81" s="1"/>
    </row>
    <row r="82" spans="4:11" x14ac:dyDescent="0.35">
      <c r="D82" s="1"/>
      <c r="E82" s="1"/>
      <c r="F82" s="1"/>
      <c r="G82" s="37"/>
      <c r="H82" s="40"/>
      <c r="I82" s="2"/>
      <c r="J82" s="1"/>
      <c r="K82" s="1"/>
    </row>
    <row r="83" spans="4:11" x14ac:dyDescent="0.35">
      <c r="D83" s="1"/>
      <c r="E83" s="1"/>
      <c r="F83" s="1"/>
      <c r="G83" s="22"/>
      <c r="H83" s="54"/>
      <c r="I83" s="70"/>
    </row>
    <row r="84" spans="4:11" x14ac:dyDescent="0.35">
      <c r="D84" s="1"/>
      <c r="E84" s="43"/>
      <c r="F84" s="1"/>
      <c r="G84" s="53"/>
      <c r="H84" s="54"/>
      <c r="I84" s="70"/>
    </row>
  </sheetData>
  <hyperlinks>
    <hyperlink ref="A11" location="Medlemskontingent" display="3000"/>
    <hyperlink ref="A12" location="Båtplassleie" display="3100"/>
    <hyperlink ref="A13" location="Kranløft" display="3110"/>
    <hyperlink ref="A14" location="Opplag" display="3120"/>
    <hyperlink ref="A15" location="Strøplass_fremleie" display="3130"/>
    <hyperlink ref="A16" location="Utleie_bua" display="3200"/>
    <hyperlink ref="A44" location="Renteinntekter" display="3300"/>
    <hyperlink ref="A17" location="Utlodning" display="3500"/>
    <hyperlink ref="A21" location="Strømutgifter" display="4000"/>
    <hyperlink ref="A22" location="Renovasjon" display="4001"/>
    <hyperlink ref="A23" location="Forsikring" display="4002"/>
    <hyperlink ref="A24" location="Blomster" display="4100"/>
    <hyperlink ref="A26" location="Krankostnader" display="4200"/>
    <hyperlink ref="A27" location="Utgifter_bua" display="4300"/>
    <hyperlink ref="A29" location="Gaver_skolekorps" display="4400"/>
    <hyperlink ref="A30" location="Faglig_bistand" display="4500"/>
    <hyperlink ref="A33" location="Komm_gebyrer" display="4600"/>
    <hyperlink ref="A34" location="Brygger_anlegg" display="4700"/>
    <hyperlink ref="A35" location="Adm_kostnader" display="4800"/>
    <hyperlink ref="A37" location="Banktransaksjoner" display="4850"/>
  </hyperlinks>
  <pageMargins left="0.31496062992125984" right="0.31496062992125984" top="0.78740157480314965" bottom="0.78740157480314965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>
      <selection activeCell="E29" sqref="E29"/>
    </sheetView>
  </sheetViews>
  <sheetFormatPr defaultColWidth="10.90625" defaultRowHeight="14.5" x14ac:dyDescent="0.35"/>
  <cols>
    <col min="1" max="1" width="41.1796875" bestFit="1" customWidth="1"/>
    <col min="2" max="2" width="18.1796875" bestFit="1" customWidth="1"/>
    <col min="3" max="3" width="12.54296875" bestFit="1" customWidth="1"/>
  </cols>
  <sheetData>
    <row r="1" spans="1:5" ht="15.5" x14ac:dyDescent="0.35">
      <c r="A1" s="140" t="s">
        <v>107</v>
      </c>
    </row>
    <row r="4" spans="1:5" x14ac:dyDescent="0.35">
      <c r="A4" s="132" t="s">
        <v>96</v>
      </c>
    </row>
    <row r="5" spans="1:5" x14ac:dyDescent="0.35">
      <c r="A5" s="127" t="s">
        <v>91</v>
      </c>
      <c r="B5" s="128">
        <v>43630</v>
      </c>
      <c r="C5" s="136">
        <v>30000</v>
      </c>
      <c r="D5" s="130"/>
      <c r="E5" s="130"/>
    </row>
    <row r="6" spans="1:5" x14ac:dyDescent="0.35">
      <c r="A6" s="127" t="s">
        <v>92</v>
      </c>
      <c r="B6" s="128">
        <v>43558</v>
      </c>
      <c r="C6" s="136">
        <v>30000</v>
      </c>
      <c r="D6" s="130"/>
      <c r="E6" s="130"/>
    </row>
    <row r="7" spans="1:5" x14ac:dyDescent="0.35">
      <c r="A7" s="127" t="s">
        <v>93</v>
      </c>
      <c r="B7" s="128">
        <v>43648</v>
      </c>
      <c r="C7" s="136">
        <v>30000</v>
      </c>
      <c r="D7" s="130"/>
      <c r="E7" s="130"/>
    </row>
    <row r="8" spans="1:5" x14ac:dyDescent="0.35">
      <c r="A8" s="127" t="s">
        <v>94</v>
      </c>
      <c r="B8" s="128">
        <v>43557</v>
      </c>
      <c r="C8" s="136">
        <v>30000</v>
      </c>
      <c r="D8" s="130"/>
      <c r="E8" s="130"/>
    </row>
    <row r="9" spans="1:5" x14ac:dyDescent="0.35">
      <c r="A9" s="145" t="s">
        <v>95</v>
      </c>
      <c r="B9" s="146">
        <v>43567</v>
      </c>
      <c r="C9" s="147">
        <v>30000</v>
      </c>
      <c r="D9" s="130"/>
      <c r="E9" s="130"/>
    </row>
    <row r="10" spans="1:5" x14ac:dyDescent="0.35">
      <c r="A10" s="135" t="s">
        <v>102</v>
      </c>
      <c r="B10" s="132"/>
      <c r="C10" s="137">
        <f>SUM(C5:C9)</f>
        <v>150000</v>
      </c>
    </row>
    <row r="11" spans="1:5" x14ac:dyDescent="0.35">
      <c r="C11" s="45"/>
    </row>
    <row r="12" spans="1:5" x14ac:dyDescent="0.35">
      <c r="A12" s="131" t="s">
        <v>97</v>
      </c>
      <c r="C12" s="45"/>
    </row>
    <row r="13" spans="1:5" x14ac:dyDescent="0.35">
      <c r="A13" s="127" t="s">
        <v>98</v>
      </c>
      <c r="B13" s="128">
        <v>43622</v>
      </c>
      <c r="C13" s="138">
        <v>-30000</v>
      </c>
    </row>
    <row r="14" spans="1:5" x14ac:dyDescent="0.35">
      <c r="A14" s="127" t="s">
        <v>99</v>
      </c>
      <c r="B14" s="128">
        <v>43559</v>
      </c>
      <c r="C14" s="138">
        <v>-30000</v>
      </c>
    </row>
    <row r="15" spans="1:5" x14ac:dyDescent="0.35">
      <c r="A15" s="127" t="s">
        <v>100</v>
      </c>
      <c r="B15" s="128">
        <v>43559</v>
      </c>
      <c r="C15" s="138">
        <v>-30000</v>
      </c>
    </row>
    <row r="16" spans="1:5" x14ac:dyDescent="0.35">
      <c r="A16" s="127" t="s">
        <v>101</v>
      </c>
      <c r="B16" s="128">
        <v>43668</v>
      </c>
      <c r="C16" s="138">
        <v>-30000</v>
      </c>
    </row>
    <row r="17" spans="1:5" x14ac:dyDescent="0.35">
      <c r="A17" s="142" t="s">
        <v>108</v>
      </c>
      <c r="B17" s="143">
        <v>43606</v>
      </c>
      <c r="C17" s="144">
        <v>-30000</v>
      </c>
    </row>
    <row r="18" spans="1:5" x14ac:dyDescent="0.35">
      <c r="A18" s="127" t="s">
        <v>104</v>
      </c>
      <c r="B18" s="128">
        <v>43605</v>
      </c>
      <c r="C18" s="138">
        <v>-30000</v>
      </c>
    </row>
    <row r="19" spans="1:5" x14ac:dyDescent="0.35">
      <c r="A19" s="133" t="s">
        <v>105</v>
      </c>
      <c r="B19" s="134">
        <v>43474</v>
      </c>
      <c r="C19" s="139">
        <v>-30000</v>
      </c>
    </row>
    <row r="20" spans="1:5" x14ac:dyDescent="0.35">
      <c r="A20" s="135" t="s">
        <v>103</v>
      </c>
      <c r="B20" s="132"/>
      <c r="C20" s="141">
        <f>SUM(C13:C19)</f>
        <v>-210000</v>
      </c>
    </row>
    <row r="21" spans="1:5" x14ac:dyDescent="0.35">
      <c r="C21" s="45"/>
    </row>
    <row r="22" spans="1:5" x14ac:dyDescent="0.35">
      <c r="C22" s="45"/>
    </row>
    <row r="23" spans="1:5" x14ac:dyDescent="0.35">
      <c r="A23" s="132" t="s">
        <v>106</v>
      </c>
      <c r="B23" s="132"/>
      <c r="C23" s="141">
        <f>C20+C10</f>
        <v>-60000</v>
      </c>
    </row>
    <row r="24" spans="1:5" x14ac:dyDescent="0.35">
      <c r="A24" s="132"/>
      <c r="B24" s="132"/>
      <c r="C24" s="141"/>
    </row>
    <row r="25" spans="1:5" x14ac:dyDescent="0.35">
      <c r="A25" s="132"/>
      <c r="B25" s="132"/>
      <c r="C25" s="141"/>
      <c r="D25" s="128"/>
      <c r="E25" s="129"/>
    </row>
    <row r="26" spans="1:5" x14ac:dyDescent="0.35">
      <c r="A26" s="128"/>
      <c r="B26" s="127"/>
      <c r="C26" s="127"/>
      <c r="D26" s="128"/>
      <c r="E26" s="129"/>
    </row>
    <row r="27" spans="1:5" x14ac:dyDescent="0.35">
      <c r="A27" s="128"/>
      <c r="B27" s="127"/>
      <c r="C27" s="127"/>
      <c r="D27" s="128"/>
      <c r="E27" s="129"/>
    </row>
    <row r="28" spans="1:5" x14ac:dyDescent="0.35">
      <c r="A28" s="128"/>
      <c r="B28" s="127"/>
      <c r="C28" s="127"/>
      <c r="D28" s="128"/>
      <c r="E28" s="129"/>
    </row>
    <row r="30" spans="1:5" x14ac:dyDescent="0.35">
      <c r="A30" s="128"/>
      <c r="B30" s="127"/>
      <c r="C30" s="127"/>
      <c r="D30" s="128"/>
      <c r="E30" s="129"/>
    </row>
    <row r="31" spans="1:5" x14ac:dyDescent="0.35">
      <c r="A31" s="128"/>
      <c r="B31" s="127"/>
      <c r="C31" s="127"/>
      <c r="D31" s="128"/>
      <c r="E31" s="129"/>
    </row>
    <row r="32" spans="1:5" x14ac:dyDescent="0.35">
      <c r="A32" s="128"/>
      <c r="B32" s="127"/>
      <c r="C32" s="127"/>
      <c r="D32" s="128"/>
      <c r="E32" s="129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5"/>
  <sheetViews>
    <sheetView tabSelected="1" workbookViewId="0">
      <selection activeCell="L16" sqref="L16"/>
    </sheetView>
  </sheetViews>
  <sheetFormatPr defaultColWidth="9.1796875" defaultRowHeight="14.5" x14ac:dyDescent="0.35"/>
  <cols>
    <col min="2" max="2" width="14.54296875" customWidth="1"/>
    <col min="3" max="3" width="17.7265625" customWidth="1"/>
    <col min="4" max="4" width="7.1796875" customWidth="1"/>
    <col min="5" max="5" width="20.26953125" customWidth="1"/>
    <col min="6" max="7" width="19.54296875" style="41" bestFit="1" customWidth="1"/>
    <col min="8" max="8" width="15.7265625" hidden="1" customWidth="1"/>
    <col min="9" max="9" width="15.81640625" hidden="1" customWidth="1"/>
    <col min="10" max="10" width="19" customWidth="1"/>
    <col min="11" max="11" width="27.7265625" customWidth="1"/>
  </cols>
  <sheetData>
    <row r="2" spans="1:10" ht="19.899999999999999" customHeight="1" x14ac:dyDescent="0.4">
      <c r="A2" s="160" t="s">
        <v>0</v>
      </c>
      <c r="B2" s="161"/>
      <c r="C2" s="161"/>
      <c r="D2" s="161"/>
      <c r="E2" s="161"/>
      <c r="F2" s="162"/>
      <c r="G2" s="162"/>
      <c r="H2" s="163" t="s">
        <v>2</v>
      </c>
      <c r="J2" s="163" t="s">
        <v>2</v>
      </c>
    </row>
    <row r="3" spans="1:10" ht="19.149999999999999" customHeight="1" x14ac:dyDescent="0.35">
      <c r="A3" s="163"/>
      <c r="B3" s="163"/>
    </row>
    <row r="4" spans="1:10" ht="21" customHeight="1" x14ac:dyDescent="0.4">
      <c r="B4" s="164" t="s">
        <v>123</v>
      </c>
      <c r="D4" s="165"/>
      <c r="E4" s="165"/>
      <c r="F4" s="166"/>
      <c r="G4" s="166"/>
    </row>
    <row r="5" spans="1:10" ht="21" customHeight="1" x14ac:dyDescent="0.4">
      <c r="B5" s="164"/>
      <c r="D5" s="165"/>
      <c r="E5" s="165"/>
      <c r="F5" s="166"/>
      <c r="G5" s="166"/>
    </row>
    <row r="7" spans="1:10" ht="15.5" x14ac:dyDescent="0.35">
      <c r="A7" s="167" t="s">
        <v>3</v>
      </c>
      <c r="B7" s="167" t="s">
        <v>4</v>
      </c>
      <c r="C7" s="168"/>
      <c r="D7" s="167"/>
      <c r="E7" s="167"/>
      <c r="F7" s="169" t="s">
        <v>123</v>
      </c>
      <c r="G7" s="170" t="s">
        <v>124</v>
      </c>
      <c r="H7" s="167" t="s">
        <v>125</v>
      </c>
      <c r="I7" s="167" t="s">
        <v>126</v>
      </c>
      <c r="J7" s="167" t="s">
        <v>39</v>
      </c>
    </row>
    <row r="8" spans="1:10" ht="15.5" x14ac:dyDescent="0.35">
      <c r="A8" s="167"/>
      <c r="B8" s="167"/>
      <c r="C8" s="167"/>
      <c r="D8" s="171" t="s">
        <v>5</v>
      </c>
      <c r="G8" s="172"/>
      <c r="H8" s="173" t="s">
        <v>127</v>
      </c>
      <c r="I8" s="173" t="s">
        <v>128</v>
      </c>
    </row>
    <row r="9" spans="1:10" ht="15.5" x14ac:dyDescent="0.35">
      <c r="A9" s="174"/>
      <c r="B9" s="175" t="s">
        <v>6</v>
      </c>
      <c r="C9" s="176"/>
      <c r="D9" s="176"/>
      <c r="E9" s="177"/>
      <c r="F9" s="178" t="s">
        <v>7</v>
      </c>
      <c r="G9" s="178" t="s">
        <v>7</v>
      </c>
      <c r="H9" s="179" t="s">
        <v>7</v>
      </c>
      <c r="I9" s="179" t="s">
        <v>7</v>
      </c>
      <c r="J9" s="179" t="s">
        <v>7</v>
      </c>
    </row>
    <row r="10" spans="1:10" x14ac:dyDescent="0.35">
      <c r="A10" s="20">
        <v>3200</v>
      </c>
      <c r="B10" s="180" t="s">
        <v>8</v>
      </c>
      <c r="C10" s="180"/>
      <c r="F10" s="181">
        <f>F61*D61</f>
        <v>42000</v>
      </c>
      <c r="G10" s="181">
        <v>33600</v>
      </c>
      <c r="H10" s="182">
        <f t="shared" ref="H10:H16" si="0">(G10-E10)</f>
        <v>33600</v>
      </c>
      <c r="I10" s="45" t="e">
        <f t="shared" ref="I10:I16" si="1">(H10/E10*100)</f>
        <v>#DIV/0!</v>
      </c>
      <c r="J10" s="183">
        <f>F10-G10</f>
        <v>8400</v>
      </c>
    </row>
    <row r="11" spans="1:10" x14ac:dyDescent="0.35">
      <c r="A11" s="20">
        <v>3200</v>
      </c>
      <c r="B11" s="180" t="s">
        <v>9</v>
      </c>
      <c r="C11" s="180"/>
      <c r="F11" s="181">
        <f t="shared" ref="F11:F13" si="2">F62*D62</f>
        <v>105400</v>
      </c>
      <c r="G11" s="181">
        <v>93000</v>
      </c>
      <c r="H11" s="182">
        <f t="shared" si="0"/>
        <v>93000</v>
      </c>
      <c r="I11" s="45" t="e">
        <f t="shared" si="1"/>
        <v>#DIV/0!</v>
      </c>
      <c r="J11" s="183">
        <f t="shared" ref="J11:J16" si="3">F11-G11</f>
        <v>12400</v>
      </c>
    </row>
    <row r="12" spans="1:10" x14ac:dyDescent="0.35">
      <c r="A12" s="20">
        <v>3200</v>
      </c>
      <c r="B12" s="180" t="s">
        <v>10</v>
      </c>
      <c r="C12" s="180"/>
      <c r="F12" s="181">
        <f t="shared" si="2"/>
        <v>8400</v>
      </c>
      <c r="G12" s="181">
        <v>6000</v>
      </c>
      <c r="H12" s="182">
        <f t="shared" si="0"/>
        <v>6000</v>
      </c>
      <c r="I12" s="45" t="e">
        <f t="shared" si="1"/>
        <v>#DIV/0!</v>
      </c>
      <c r="J12" s="183">
        <f t="shared" si="3"/>
        <v>2400</v>
      </c>
    </row>
    <row r="13" spans="1:10" x14ac:dyDescent="0.35">
      <c r="A13" s="20">
        <v>3200</v>
      </c>
      <c r="B13" s="180" t="s">
        <v>11</v>
      </c>
      <c r="C13" s="180"/>
      <c r="F13" s="181">
        <f t="shared" si="2"/>
        <v>5250</v>
      </c>
      <c r="G13" s="181">
        <v>5250</v>
      </c>
      <c r="H13" s="182">
        <f t="shared" si="0"/>
        <v>5250</v>
      </c>
      <c r="I13" s="45" t="e">
        <f t="shared" si="1"/>
        <v>#DIV/0!</v>
      </c>
      <c r="J13" s="183">
        <f t="shared" si="3"/>
        <v>0</v>
      </c>
    </row>
    <row r="14" spans="1:10" x14ac:dyDescent="0.35">
      <c r="A14" s="20">
        <v>3200</v>
      </c>
      <c r="B14" s="180" t="s">
        <v>12</v>
      </c>
      <c r="C14" s="180"/>
      <c r="F14" s="181">
        <v>3000</v>
      </c>
      <c r="G14" s="181">
        <v>3000</v>
      </c>
      <c r="H14" s="182">
        <f t="shared" si="0"/>
        <v>3000</v>
      </c>
      <c r="I14" s="45" t="e">
        <f t="shared" si="1"/>
        <v>#DIV/0!</v>
      </c>
      <c r="J14" s="183">
        <f t="shared" si="3"/>
        <v>0</v>
      </c>
    </row>
    <row r="15" spans="1:10" x14ac:dyDescent="0.35">
      <c r="A15" s="20">
        <v>3200</v>
      </c>
      <c r="B15" s="180" t="s">
        <v>13</v>
      </c>
      <c r="C15" s="180"/>
      <c r="F15" s="181">
        <v>3000</v>
      </c>
      <c r="G15" s="181">
        <v>3000</v>
      </c>
      <c r="H15" s="182">
        <f t="shared" si="0"/>
        <v>3000</v>
      </c>
      <c r="I15" s="45" t="e">
        <f t="shared" si="1"/>
        <v>#DIV/0!</v>
      </c>
      <c r="J15" s="183">
        <f t="shared" si="3"/>
        <v>0</v>
      </c>
    </row>
    <row r="16" spans="1:10" x14ac:dyDescent="0.35">
      <c r="A16" s="20">
        <v>3500</v>
      </c>
      <c r="B16" s="180" t="s">
        <v>15</v>
      </c>
      <c r="C16" s="180"/>
      <c r="F16" s="181">
        <v>0</v>
      </c>
      <c r="G16" s="181">
        <v>0</v>
      </c>
      <c r="H16" s="182">
        <f t="shared" si="0"/>
        <v>0</v>
      </c>
      <c r="I16" s="45" t="e">
        <f t="shared" si="1"/>
        <v>#DIV/0!</v>
      </c>
      <c r="J16" s="183">
        <f t="shared" si="3"/>
        <v>0</v>
      </c>
    </row>
    <row r="17" spans="1:10" x14ac:dyDescent="0.35">
      <c r="A17" s="184"/>
      <c r="B17" s="24" t="s">
        <v>16</v>
      </c>
      <c r="C17" s="24"/>
      <c r="D17" s="25"/>
      <c r="E17" s="26"/>
      <c r="F17" s="185">
        <f>SUM(F10:F16)</f>
        <v>167050</v>
      </c>
      <c r="G17" s="185">
        <v>143850</v>
      </c>
      <c r="H17" s="75">
        <f>SUM(H10:H16)</f>
        <v>143850</v>
      </c>
      <c r="I17" s="75" t="e">
        <f>SUM(I10:I16)</f>
        <v>#DIV/0!</v>
      </c>
      <c r="J17" s="75">
        <f>SUM(J10:J16)</f>
        <v>23200</v>
      </c>
    </row>
    <row r="18" spans="1:10" x14ac:dyDescent="0.35">
      <c r="A18" s="184"/>
      <c r="B18" s="180"/>
      <c r="C18" s="180"/>
      <c r="D18" s="180"/>
      <c r="E18" s="180"/>
      <c r="F18" s="181"/>
      <c r="G18" s="181"/>
      <c r="H18" s="45"/>
      <c r="I18" s="45"/>
      <c r="J18" s="76"/>
    </row>
    <row r="19" spans="1:10" ht="15.5" x14ac:dyDescent="0.35">
      <c r="A19" s="174"/>
      <c r="B19" s="175" t="s">
        <v>17</v>
      </c>
      <c r="C19" s="174"/>
      <c r="D19" s="176"/>
      <c r="E19" s="176"/>
      <c r="F19" s="185"/>
      <c r="G19" s="185"/>
      <c r="H19" s="186"/>
      <c r="I19" s="186"/>
      <c r="J19" s="186"/>
    </row>
    <row r="20" spans="1:10" x14ac:dyDescent="0.35">
      <c r="A20" s="20">
        <v>6310</v>
      </c>
      <c r="B20" s="180" t="s">
        <v>29</v>
      </c>
      <c r="C20" s="180"/>
      <c r="F20" s="181">
        <v>35000</v>
      </c>
      <c r="G20" s="181">
        <v>15000</v>
      </c>
      <c r="H20" s="182">
        <f t="shared" ref="H20:H36" si="4">(G20-E20)</f>
        <v>15000</v>
      </c>
      <c r="I20" s="45" t="e">
        <f t="shared" ref="I20:I36" si="5">(H20/E20*100)</f>
        <v>#DIV/0!</v>
      </c>
      <c r="J20" s="183">
        <f>F20-G20</f>
        <v>20000</v>
      </c>
    </row>
    <row r="21" spans="1:10" x14ac:dyDescent="0.35">
      <c r="A21" s="20">
        <v>6320</v>
      </c>
      <c r="B21" s="180" t="s">
        <v>18</v>
      </c>
      <c r="C21" s="180"/>
      <c r="F21" s="78">
        <v>12000</v>
      </c>
      <c r="G21" s="78">
        <v>14000</v>
      </c>
      <c r="H21" s="182">
        <f t="shared" si="4"/>
        <v>14000</v>
      </c>
      <c r="I21" s="45" t="e">
        <f t="shared" si="5"/>
        <v>#DIV/0!</v>
      </c>
      <c r="J21" s="183">
        <f t="shared" ref="J21:J36" si="6">F21-G21</f>
        <v>-2000</v>
      </c>
    </row>
    <row r="22" spans="1:10" x14ac:dyDescent="0.35">
      <c r="A22" s="20">
        <v>6325</v>
      </c>
      <c r="B22" s="180" t="s">
        <v>20</v>
      </c>
      <c r="C22" s="180"/>
      <c r="F22" s="181">
        <v>2000</v>
      </c>
      <c r="G22" s="181">
        <v>2000</v>
      </c>
      <c r="H22" s="182">
        <f t="shared" si="4"/>
        <v>2000</v>
      </c>
      <c r="I22" s="45" t="e">
        <f t="shared" si="5"/>
        <v>#DIV/0!</v>
      </c>
      <c r="J22" s="183">
        <f t="shared" si="6"/>
        <v>0</v>
      </c>
    </row>
    <row r="23" spans="1:10" x14ac:dyDescent="0.35">
      <c r="A23" s="20">
        <v>6340</v>
      </c>
      <c r="B23" s="180" t="s">
        <v>30</v>
      </c>
      <c r="C23" s="180"/>
      <c r="F23" s="181">
        <v>21000</v>
      </c>
      <c r="G23" s="181">
        <v>18000</v>
      </c>
      <c r="H23" s="182">
        <f t="shared" si="4"/>
        <v>18000</v>
      </c>
      <c r="I23" s="45" t="e">
        <f t="shared" si="5"/>
        <v>#DIV/0!</v>
      </c>
      <c r="J23" s="183">
        <f t="shared" si="6"/>
        <v>3000</v>
      </c>
    </row>
    <row r="24" spans="1:10" x14ac:dyDescent="0.35">
      <c r="A24" s="20">
        <v>6345</v>
      </c>
      <c r="B24" s="180" t="s">
        <v>71</v>
      </c>
      <c r="C24" s="180"/>
      <c r="F24" s="181">
        <v>10000</v>
      </c>
      <c r="G24" s="181">
        <v>10000</v>
      </c>
      <c r="H24" s="182">
        <f t="shared" si="4"/>
        <v>10000</v>
      </c>
      <c r="I24" s="45" t="e">
        <f t="shared" si="5"/>
        <v>#DIV/0!</v>
      </c>
      <c r="J24" s="183">
        <f t="shared" si="6"/>
        <v>0</v>
      </c>
    </row>
    <row r="25" spans="1:10" x14ac:dyDescent="0.35">
      <c r="A25" s="20">
        <v>6350</v>
      </c>
      <c r="B25" s="180" t="s">
        <v>36</v>
      </c>
      <c r="C25" s="180"/>
      <c r="F25" s="181">
        <v>20000</v>
      </c>
      <c r="G25" s="181">
        <v>20000</v>
      </c>
      <c r="H25" s="182">
        <f t="shared" si="4"/>
        <v>20000</v>
      </c>
      <c r="I25" s="45" t="e">
        <f t="shared" si="5"/>
        <v>#DIV/0!</v>
      </c>
      <c r="J25" s="183">
        <f t="shared" si="6"/>
        <v>0</v>
      </c>
    </row>
    <row r="26" spans="1:10" x14ac:dyDescent="0.35">
      <c r="A26" s="20">
        <v>6415</v>
      </c>
      <c r="B26" s="180" t="s">
        <v>31</v>
      </c>
      <c r="C26" s="180"/>
      <c r="F26" s="181">
        <v>3000</v>
      </c>
      <c r="G26" s="181">
        <v>3000</v>
      </c>
      <c r="H26" s="182">
        <f t="shared" si="4"/>
        <v>3000</v>
      </c>
      <c r="I26" s="45" t="e">
        <f t="shared" si="5"/>
        <v>#DIV/0!</v>
      </c>
      <c r="J26" s="183">
        <f t="shared" si="6"/>
        <v>0</v>
      </c>
    </row>
    <row r="27" spans="1:10" x14ac:dyDescent="0.35">
      <c r="A27" s="20">
        <v>6710</v>
      </c>
      <c r="B27" s="180" t="s">
        <v>21</v>
      </c>
      <c r="C27" s="180"/>
      <c r="F27" s="181">
        <v>0</v>
      </c>
      <c r="G27" s="181">
        <v>0</v>
      </c>
      <c r="H27" s="182">
        <f t="shared" si="4"/>
        <v>0</v>
      </c>
      <c r="I27" s="45" t="e">
        <f t="shared" si="5"/>
        <v>#DIV/0!</v>
      </c>
      <c r="J27" s="183">
        <f t="shared" si="6"/>
        <v>0</v>
      </c>
    </row>
    <row r="28" spans="1:10" x14ac:dyDescent="0.35">
      <c r="A28" s="20">
        <v>6750</v>
      </c>
      <c r="B28" s="180" t="s">
        <v>22</v>
      </c>
      <c r="C28" s="180"/>
      <c r="F28" s="181">
        <v>20000</v>
      </c>
      <c r="G28" s="181">
        <v>20000</v>
      </c>
      <c r="H28" s="182">
        <f t="shared" si="4"/>
        <v>20000</v>
      </c>
      <c r="I28" s="45" t="e">
        <f t="shared" si="5"/>
        <v>#DIV/0!</v>
      </c>
      <c r="J28" s="183">
        <f t="shared" si="6"/>
        <v>0</v>
      </c>
    </row>
    <row r="29" spans="1:10" x14ac:dyDescent="0.35">
      <c r="A29" s="20">
        <v>6800</v>
      </c>
      <c r="B29" s="180" t="s">
        <v>32</v>
      </c>
      <c r="C29" s="180"/>
      <c r="F29" s="181">
        <v>0</v>
      </c>
      <c r="G29" s="181">
        <v>500</v>
      </c>
      <c r="H29" s="182">
        <f t="shared" si="4"/>
        <v>500</v>
      </c>
      <c r="I29" s="45" t="e">
        <f t="shared" si="5"/>
        <v>#DIV/0!</v>
      </c>
      <c r="J29" s="183">
        <f t="shared" si="6"/>
        <v>-500</v>
      </c>
    </row>
    <row r="30" spans="1:10" x14ac:dyDescent="0.35">
      <c r="A30" s="20">
        <v>6860</v>
      </c>
      <c r="B30" s="180" t="s">
        <v>129</v>
      </c>
      <c r="C30" s="180"/>
      <c r="F30" s="181">
        <v>10000</v>
      </c>
      <c r="G30" s="181">
        <v>15000</v>
      </c>
      <c r="H30" s="182">
        <f t="shared" si="4"/>
        <v>15000</v>
      </c>
      <c r="I30" s="45" t="e">
        <f t="shared" si="5"/>
        <v>#DIV/0!</v>
      </c>
      <c r="J30" s="183">
        <f t="shared" si="6"/>
        <v>-5000</v>
      </c>
    </row>
    <row r="31" spans="1:10" x14ac:dyDescent="0.35">
      <c r="A31" s="20">
        <v>6880</v>
      </c>
      <c r="B31" s="180" t="s">
        <v>38</v>
      </c>
      <c r="C31" s="180"/>
      <c r="F31" s="181">
        <v>0</v>
      </c>
      <c r="G31" s="181">
        <v>0</v>
      </c>
      <c r="H31" s="182">
        <f t="shared" si="4"/>
        <v>0</v>
      </c>
      <c r="I31" s="45" t="e">
        <f t="shared" si="5"/>
        <v>#DIV/0!</v>
      </c>
      <c r="J31" s="183">
        <f t="shared" si="6"/>
        <v>0</v>
      </c>
    </row>
    <row r="32" spans="1:10" x14ac:dyDescent="0.35">
      <c r="A32" s="20">
        <v>6890</v>
      </c>
      <c r="B32" s="180" t="s">
        <v>33</v>
      </c>
      <c r="C32" s="180"/>
      <c r="F32" s="181">
        <v>3000</v>
      </c>
      <c r="G32" s="181">
        <v>3000</v>
      </c>
      <c r="H32" s="182">
        <f t="shared" si="4"/>
        <v>3000</v>
      </c>
      <c r="I32" s="45" t="e">
        <f t="shared" si="5"/>
        <v>#DIV/0!</v>
      </c>
      <c r="J32" s="183">
        <f t="shared" si="6"/>
        <v>0</v>
      </c>
    </row>
    <row r="33" spans="1:10" x14ac:dyDescent="0.35">
      <c r="A33" s="20">
        <v>7040</v>
      </c>
      <c r="B33" s="180" t="s">
        <v>19</v>
      </c>
      <c r="C33" s="180"/>
      <c r="F33" s="181">
        <v>21000</v>
      </c>
      <c r="G33" s="181">
        <v>18500</v>
      </c>
      <c r="H33" s="182">
        <f t="shared" si="4"/>
        <v>18500</v>
      </c>
      <c r="I33" s="45" t="e">
        <f t="shared" si="5"/>
        <v>#DIV/0!</v>
      </c>
      <c r="J33" s="183">
        <f t="shared" si="6"/>
        <v>2500</v>
      </c>
    </row>
    <row r="34" spans="1:10" x14ac:dyDescent="0.35">
      <c r="A34" s="20">
        <v>7320</v>
      </c>
      <c r="B34" s="180" t="s">
        <v>34</v>
      </c>
      <c r="C34" s="180"/>
      <c r="F34" s="181">
        <v>0</v>
      </c>
      <c r="G34" s="181">
        <v>1000</v>
      </c>
      <c r="H34" s="182">
        <f t="shared" si="4"/>
        <v>1000</v>
      </c>
      <c r="I34" s="45" t="e">
        <f t="shared" si="5"/>
        <v>#DIV/0!</v>
      </c>
      <c r="J34" s="183">
        <f t="shared" si="6"/>
        <v>-1000</v>
      </c>
    </row>
    <row r="35" spans="1:10" x14ac:dyDescent="0.35">
      <c r="A35" s="20">
        <v>7420</v>
      </c>
      <c r="B35" s="180" t="s">
        <v>37</v>
      </c>
      <c r="C35" s="180"/>
      <c r="F35" s="181">
        <v>1500</v>
      </c>
      <c r="G35" s="181">
        <v>1500</v>
      </c>
      <c r="H35" s="182">
        <f t="shared" si="4"/>
        <v>1500</v>
      </c>
      <c r="I35" s="45" t="e">
        <f t="shared" si="5"/>
        <v>#DIV/0!</v>
      </c>
      <c r="J35" s="183">
        <f t="shared" si="6"/>
        <v>0</v>
      </c>
    </row>
    <row r="36" spans="1:10" x14ac:dyDescent="0.35">
      <c r="A36" s="20">
        <v>7790</v>
      </c>
      <c r="B36" s="180" t="s">
        <v>35</v>
      </c>
      <c r="C36" s="180"/>
      <c r="F36" s="181">
        <v>1000</v>
      </c>
      <c r="G36" s="181">
        <v>900</v>
      </c>
      <c r="H36" s="182">
        <f t="shared" si="4"/>
        <v>900</v>
      </c>
      <c r="I36" s="45" t="e">
        <f t="shared" si="5"/>
        <v>#DIV/0!</v>
      </c>
      <c r="J36" s="183">
        <f t="shared" si="6"/>
        <v>100</v>
      </c>
    </row>
    <row r="37" spans="1:10" x14ac:dyDescent="0.35">
      <c r="B37" s="25" t="s">
        <v>23</v>
      </c>
      <c r="C37" s="25"/>
      <c r="D37" s="25"/>
      <c r="E37" s="26"/>
      <c r="F37" s="185">
        <f>SUM(F20:F36)</f>
        <v>159500</v>
      </c>
      <c r="G37" s="185">
        <v>142400</v>
      </c>
      <c r="H37" s="79">
        <f t="shared" ref="H37:J37" si="7">SUM(H20:H36)</f>
        <v>142400</v>
      </c>
      <c r="I37" s="79" t="e">
        <f t="shared" si="7"/>
        <v>#DIV/0!</v>
      </c>
      <c r="J37" s="79">
        <f t="shared" si="7"/>
        <v>17100</v>
      </c>
    </row>
    <row r="38" spans="1:10" x14ac:dyDescent="0.35">
      <c r="B38" s="180"/>
      <c r="F38" s="78"/>
      <c r="G38" s="78"/>
      <c r="H38" s="45"/>
      <c r="I38" s="45"/>
      <c r="J38" s="76"/>
    </row>
    <row r="39" spans="1:10" x14ac:dyDescent="0.35">
      <c r="B39" s="187" t="s">
        <v>24</v>
      </c>
      <c r="C39" s="187"/>
      <c r="D39" s="187"/>
      <c r="E39" s="188"/>
      <c r="F39" s="189">
        <f>F17-F37</f>
        <v>7550</v>
      </c>
      <c r="G39" s="189">
        <f>G17-G37</f>
        <v>1450</v>
      </c>
      <c r="H39" s="189">
        <f t="shared" ref="H39:I39" si="8">H17-H37</f>
        <v>1450</v>
      </c>
      <c r="I39" s="189" t="e">
        <f t="shared" si="8"/>
        <v>#DIV/0!</v>
      </c>
      <c r="J39" s="189">
        <f>F39-G39</f>
        <v>6100</v>
      </c>
    </row>
    <row r="40" spans="1:10" ht="12.65" customHeight="1" x14ac:dyDescent="0.35">
      <c r="B40" s="180"/>
      <c r="E40" s="29"/>
      <c r="F40" s="78"/>
      <c r="G40" s="78"/>
      <c r="H40" s="45"/>
      <c r="I40" s="40"/>
      <c r="J40" s="45"/>
    </row>
    <row r="41" spans="1:10" ht="15.5" x14ac:dyDescent="0.35">
      <c r="A41" s="174"/>
      <c r="B41" s="175" t="s">
        <v>17</v>
      </c>
      <c r="C41" s="174"/>
      <c r="D41" s="176"/>
      <c r="E41" s="176"/>
      <c r="F41" s="185"/>
      <c r="G41" s="185"/>
      <c r="H41" s="186"/>
      <c r="I41" s="186"/>
      <c r="J41" s="186"/>
    </row>
    <row r="42" spans="1:10" ht="12.65" customHeight="1" x14ac:dyDescent="0.35">
      <c r="B42" s="180"/>
      <c r="E42" s="29"/>
      <c r="F42" s="78"/>
      <c r="G42" s="78"/>
      <c r="H42" s="45"/>
      <c r="I42" s="40"/>
      <c r="J42" s="45"/>
    </row>
    <row r="43" spans="1:10" x14ac:dyDescent="0.35">
      <c r="A43" s="20">
        <v>8040</v>
      </c>
      <c r="B43" s="180" t="s">
        <v>14</v>
      </c>
      <c r="C43" s="180"/>
      <c r="F43" s="181">
        <v>3000</v>
      </c>
      <c r="G43" s="181">
        <v>3000</v>
      </c>
      <c r="H43" s="182">
        <f>(G43-E43)</f>
        <v>3000</v>
      </c>
      <c r="I43" s="45" t="e">
        <f>(H43/E43*100)</f>
        <v>#DIV/0!</v>
      </c>
      <c r="J43" s="183">
        <f>F43-G43</f>
        <v>0</v>
      </c>
    </row>
    <row r="44" spans="1:10" ht="12.65" customHeight="1" x14ac:dyDescent="0.35">
      <c r="B44" s="180"/>
      <c r="E44" s="29"/>
      <c r="F44" s="78"/>
      <c r="G44" s="78"/>
      <c r="H44" s="45"/>
      <c r="I44" s="40"/>
      <c r="J44" s="45"/>
    </row>
    <row r="45" spans="1:10" ht="15.5" x14ac:dyDescent="0.35">
      <c r="A45" s="174"/>
      <c r="B45" s="175" t="s">
        <v>68</v>
      </c>
      <c r="C45" s="174"/>
      <c r="D45" s="176"/>
      <c r="E45" s="176"/>
      <c r="F45" s="185">
        <f>F39+F43</f>
        <v>10550</v>
      </c>
      <c r="G45" s="185">
        <v>4450</v>
      </c>
      <c r="H45" s="186"/>
      <c r="I45" s="186"/>
      <c r="J45" s="185">
        <f>F45-G45</f>
        <v>6100</v>
      </c>
    </row>
    <row r="46" spans="1:10" ht="12.65" customHeight="1" x14ac:dyDescent="0.35">
      <c r="B46" s="180"/>
      <c r="E46" s="29"/>
      <c r="F46" s="28"/>
      <c r="G46" s="28"/>
      <c r="I46" s="190"/>
    </row>
    <row r="47" spans="1:10" ht="12.65" customHeight="1" x14ac:dyDescent="0.35">
      <c r="B47" s="180"/>
      <c r="E47" s="29"/>
      <c r="F47" s="28"/>
      <c r="G47" s="28"/>
      <c r="I47" s="190"/>
    </row>
    <row r="48" spans="1:10" ht="12.65" customHeight="1" x14ac:dyDescent="0.35">
      <c r="B48" s="180"/>
      <c r="E48" s="29"/>
      <c r="F48" s="28"/>
      <c r="G48" s="28"/>
      <c r="I48" s="190"/>
    </row>
    <row r="49" spans="1:10" ht="12.65" customHeight="1" x14ac:dyDescent="0.35">
      <c r="B49" s="180"/>
      <c r="E49" s="29"/>
      <c r="F49" s="28"/>
      <c r="G49" s="28"/>
      <c r="I49" s="190"/>
    </row>
    <row r="50" spans="1:10" x14ac:dyDescent="0.35">
      <c r="A50" s="171"/>
      <c r="B50" s="180"/>
      <c r="D50" s="29"/>
      <c r="E50" s="29"/>
      <c r="F50" s="28"/>
      <c r="G50" s="28"/>
      <c r="I50" s="190"/>
    </row>
    <row r="51" spans="1:10" x14ac:dyDescent="0.35">
      <c r="A51" s="191"/>
      <c r="D51" s="192" t="s">
        <v>130</v>
      </c>
      <c r="F51" s="28"/>
      <c r="G51" s="28"/>
      <c r="I51" s="193"/>
    </row>
    <row r="52" spans="1:10" x14ac:dyDescent="0.35">
      <c r="A52" s="191"/>
    </row>
    <row r="53" spans="1:10" x14ac:dyDescent="0.35">
      <c r="A53" s="191"/>
      <c r="I53" s="193"/>
    </row>
    <row r="54" spans="1:10" x14ac:dyDescent="0.35">
      <c r="A54" s="191"/>
      <c r="D54" s="29" t="s">
        <v>25</v>
      </c>
      <c r="F54" s="28"/>
      <c r="G54" s="28"/>
      <c r="H54" s="194"/>
      <c r="I54" s="193"/>
    </row>
    <row r="55" spans="1:10" x14ac:dyDescent="0.35">
      <c r="A55" s="191"/>
      <c r="D55" s="195"/>
      <c r="E55" s="195" t="s">
        <v>80</v>
      </c>
    </row>
    <row r="56" spans="1:10" x14ac:dyDescent="0.35">
      <c r="A56" s="191"/>
      <c r="D56" s="195"/>
      <c r="E56" s="195" t="s">
        <v>26</v>
      </c>
    </row>
    <row r="57" spans="1:10" x14ac:dyDescent="0.35">
      <c r="A57" s="191"/>
      <c r="E57" s="195"/>
    </row>
    <row r="58" spans="1:10" x14ac:dyDescent="0.35">
      <c r="B58" s="196"/>
    </row>
    <row r="59" spans="1:10" ht="15" thickBot="1" x14ac:dyDescent="0.4">
      <c r="B59" s="196"/>
    </row>
    <row r="60" spans="1:10" ht="15" thickTop="1" x14ac:dyDescent="0.35">
      <c r="B60" s="197"/>
      <c r="C60" s="198"/>
      <c r="D60" s="199" t="s">
        <v>66</v>
      </c>
      <c r="E60" s="199" t="s">
        <v>131</v>
      </c>
      <c r="F60" s="200" t="s">
        <v>132</v>
      </c>
    </row>
    <row r="61" spans="1:10" x14ac:dyDescent="0.35">
      <c r="B61" s="201" t="s">
        <v>28</v>
      </c>
      <c r="C61" s="202"/>
      <c r="D61" s="203">
        <v>84</v>
      </c>
      <c r="E61" s="204">
        <v>400</v>
      </c>
      <c r="F61" s="205">
        <v>500</v>
      </c>
      <c r="J61" s="193">
        <f>G61</f>
        <v>0</v>
      </c>
    </row>
    <row r="62" spans="1:10" x14ac:dyDescent="0.35">
      <c r="B62" s="201" t="s">
        <v>9</v>
      </c>
      <c r="C62" s="202"/>
      <c r="D62" s="203">
        <v>62</v>
      </c>
      <c r="E62" s="206">
        <v>1500</v>
      </c>
      <c r="F62" s="207">
        <v>1700</v>
      </c>
    </row>
    <row r="63" spans="1:10" x14ac:dyDescent="0.35">
      <c r="B63" s="201" t="s">
        <v>10</v>
      </c>
      <c r="C63" s="202"/>
      <c r="D63" s="202">
        <v>12</v>
      </c>
      <c r="E63" s="208">
        <v>500</v>
      </c>
      <c r="F63" s="209">
        <v>700</v>
      </c>
    </row>
    <row r="64" spans="1:10" ht="15" thickBot="1" x14ac:dyDescent="0.4">
      <c r="B64" s="210" t="s">
        <v>11</v>
      </c>
      <c r="C64" s="211"/>
      <c r="D64" s="211">
        <v>7</v>
      </c>
      <c r="E64" s="212">
        <v>600</v>
      </c>
      <c r="F64" s="213">
        <v>750</v>
      </c>
    </row>
    <row r="65" ht="15" thickTop="1" x14ac:dyDescent="0.35"/>
  </sheetData>
  <hyperlinks>
    <hyperlink ref="A10" location="Medlemskontingent" display="3000"/>
    <hyperlink ref="A11" location="Båtplassleie" display="3100"/>
    <hyperlink ref="A12" location="Kranløft" display="3110"/>
    <hyperlink ref="A13" location="Opplag" display="3120"/>
    <hyperlink ref="A14" location="Strøplass_fremleie" display="3130"/>
    <hyperlink ref="A15" location="Utleie_bua" display="3200"/>
    <hyperlink ref="A43" location="Renteinntekter" display="3300"/>
    <hyperlink ref="A16" location="Utlodning" display="3500"/>
    <hyperlink ref="A20" location="Strømutgifter" display="4000"/>
    <hyperlink ref="A21" location="Renovasjon" display="4001"/>
    <hyperlink ref="A22" location="Forsikring" display="4002"/>
    <hyperlink ref="A23" location="Blomster" display="4100"/>
    <hyperlink ref="A25" location="Krankostnader" display="4200"/>
    <hyperlink ref="A26" location="Utgifter_bua" display="4300"/>
    <hyperlink ref="A28" location="Gaver_skolekorps" display="4400"/>
    <hyperlink ref="A29" location="Faglig_bistand" display="4500"/>
    <hyperlink ref="A32" location="Komm_gebyrer" display="4600"/>
    <hyperlink ref="A33" location="Brygger_anlegg" display="4700"/>
    <hyperlink ref="A34" location="Adm_kostnader" display="4800"/>
    <hyperlink ref="A36" location="Banktransaksjoner" display="4850"/>
  </hyperlink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C23" sqref="C23"/>
    </sheetView>
  </sheetViews>
  <sheetFormatPr defaultColWidth="11.54296875" defaultRowHeight="14.5" x14ac:dyDescent="0.35"/>
  <cols>
    <col min="1" max="1" width="62.54296875" customWidth="1"/>
    <col min="2" max="2" width="10.54296875" customWidth="1"/>
    <col min="3" max="3" width="64" bestFit="1" customWidth="1"/>
    <col min="4" max="4" width="15.26953125" bestFit="1" customWidth="1"/>
  </cols>
  <sheetData>
    <row r="1" spans="1:10" x14ac:dyDescent="0.35">
      <c r="A1" s="1"/>
      <c r="B1" s="1"/>
      <c r="C1" s="1"/>
      <c r="D1" s="2"/>
      <c r="E1" s="2"/>
      <c r="F1" s="1"/>
      <c r="G1" s="1"/>
      <c r="H1" s="1"/>
      <c r="I1" s="1"/>
    </row>
    <row r="2" spans="1:10" ht="19.899999999999999" customHeight="1" x14ac:dyDescent="0.4">
      <c r="A2" s="3" t="s">
        <v>0</v>
      </c>
      <c r="B2" s="4"/>
      <c r="C2" s="65">
        <v>911822636</v>
      </c>
      <c r="D2" s="49"/>
      <c r="E2" s="5"/>
      <c r="F2" s="6"/>
      <c r="G2" s="1"/>
      <c r="H2" s="6"/>
      <c r="I2" s="1"/>
      <c r="J2" s="1"/>
    </row>
    <row r="4" spans="1:10" ht="21" x14ac:dyDescent="0.5">
      <c r="A4" s="64" t="s">
        <v>115</v>
      </c>
    </row>
    <row r="6" spans="1:10" x14ac:dyDescent="0.35">
      <c r="A6" s="68" t="s">
        <v>118</v>
      </c>
      <c r="B6" s="69">
        <v>2020</v>
      </c>
      <c r="C6" s="159" t="s">
        <v>74</v>
      </c>
    </row>
    <row r="7" spans="1:10" x14ac:dyDescent="0.35">
      <c r="A7" s="66" t="s">
        <v>116</v>
      </c>
      <c r="B7" s="67">
        <v>250000</v>
      </c>
      <c r="C7" s="66" t="s">
        <v>122</v>
      </c>
    </row>
    <row r="8" spans="1:10" x14ac:dyDescent="0.35">
      <c r="A8" s="66" t="s">
        <v>119</v>
      </c>
      <c r="B8" s="67">
        <v>90000</v>
      </c>
      <c r="C8" s="66" t="s">
        <v>114</v>
      </c>
    </row>
    <row r="9" spans="1:10" x14ac:dyDescent="0.35">
      <c r="A9" s="66" t="s">
        <v>113</v>
      </c>
      <c r="B9" s="67">
        <v>40000</v>
      </c>
      <c r="C9" s="66" t="s">
        <v>117</v>
      </c>
    </row>
    <row r="10" spans="1:10" x14ac:dyDescent="0.35">
      <c r="A10" s="66" t="s">
        <v>75</v>
      </c>
      <c r="B10" s="67">
        <f>SUM(B7:B9)</f>
        <v>380000</v>
      </c>
      <c r="C10" s="66"/>
    </row>
    <row r="12" spans="1:10" x14ac:dyDescent="0.35">
      <c r="A12" s="157" t="s">
        <v>120</v>
      </c>
      <c r="B12" s="158">
        <v>200000</v>
      </c>
    </row>
    <row r="13" spans="1:10" x14ac:dyDescent="0.35">
      <c r="A13" s="53" t="s">
        <v>121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Balanse</vt:lpstr>
      <vt:lpstr>Resultat vs budsjett</vt:lpstr>
      <vt:lpstr>Bevegelse i andeler</vt:lpstr>
      <vt:lpstr>Driftsbudsjett 2020</vt:lpstr>
      <vt:lpstr>Investeringsbudsjett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Steinar Kruger</dc:creator>
  <cp:lastModifiedBy>Rita Bekken</cp:lastModifiedBy>
  <cp:lastPrinted>2020-04-26T11:06:20Z</cp:lastPrinted>
  <dcterms:created xsi:type="dcterms:W3CDTF">2015-09-10T08:15:57Z</dcterms:created>
  <dcterms:modified xsi:type="dcterms:W3CDTF">2023-06-28T06:25:47Z</dcterms:modified>
</cp:coreProperties>
</file>